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<sst xmlns="http://schemas.openxmlformats.org/spreadsheetml/2006/main" count="1994" uniqueCount="691">
  <si>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</si>
  <si>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</si>
  <si>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</si>
  <si>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</si>
  <si>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</si>
  <si>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</si>
  <si>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</si>
  <si>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</si>
  <si>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</si>
  <si>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</si>
  <si>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</si>
  <si>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</si>
  <si>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</si>
  <si>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</si>
  <si>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</si>
  <si>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</si>
  <si>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</si>
  <si>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</si>
  <si>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</si>
  <si>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</si>
  <si>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</si>
  <si>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</si>
  <si>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</si>
  <si>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</si>
  <si>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</si>
  <si>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</si>
  <si>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</si>
  <si>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</si>
  <si>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</si>
  <si>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</si>
  <si>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</si>
  <si>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</si>
  <si>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</si>
  <si>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</si>
  <si>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</si>
  <si>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</si>
  <si>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</si>
  <si>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</si>
  <si>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</si>
  <si>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</si>
  <si>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</si>
  <si>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</si>
  <si>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</si>
  <si>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</si>
  <si>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</si>
  <si>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</si>
  <si>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</si>
  <si>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</si>
  <si>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</si>
  <si>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</si>
  <si>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</si>
  <si>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</si>
  <si>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</si>
  <si>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</si>
  <si>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</si>
  <si>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</si>
  <si>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</si>
  <si>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</si>
  <si>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</si>
  <si>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</si>
  <si>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</si>
  <si>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</si>
  <si>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</si>
  <si>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</si>
  <si>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</si>
  <si>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</si>
  <si>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</si>
  <si>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</si>
  <si>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</si>
  <si>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</si>
  <si>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</si>
  <si>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</si>
  <si>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</si>
  <si>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</si>
  <si>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</si>
  <si>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</si>
  <si>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</si>
  <si>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</si>
  <si>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</si>
  <si>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</si>
  <si>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</si>
  <si>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</si>
  <si>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</si>
  <si>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</si>
  <si>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</si>
  <si>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</si>
  <si>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</si>
  <si>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</si>
  <si>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</si>
  <si>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</si>
  <si>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</si>
  <si>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</si>
  <si>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</si>
  <si>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</si>
  <si>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</si>
  <si>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</si>
  <si>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</si>
  <si>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</si>
  <si>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</si>
  <si>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</si>
  <si>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</si>
  <si>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</si>
  <si>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</si>
  <si>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</si>
  <si>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</si>
  <si>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</si>
  <si>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</si>
  <si>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</si>
  <si>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</si>
  <si>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</si>
  <si>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</si>
  <si>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</si>
  <si>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</si>
  <si>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</si>
  <si>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</si>
  <si>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</si>
  <si>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</si>
  <si>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</si>
  <si>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</si>
  <si>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</si>
  <si>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</si>
  <si>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</si>
  <si>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</si>
  <si>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</si>
  <si>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</si>
  <si>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</si>
  <si>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</si>
  <si>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</si>
  <si>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</si>
  <si>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</si>
  <si>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</si>
  <si>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</si>
  <si>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</si>
  <si>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</si>
  <si>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</si>
  <si>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</si>
  <si>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</si>
  <si>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</si>
  <si>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</si>
  <si>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</si>
  <si>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</si>
  <si>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</si>
  <si>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</si>
  <si>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</si>
  <si>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</si>
  <si>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</si>
  <si>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</si>
  <si>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</si>
  <si>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</si>
  <si>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</si>
  <si>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</si>
  <si>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</si>
  <si>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</si>
  <si>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</si>
  <si>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</si>
  <si>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</si>
  <si>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</si>
  <si>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</si>
  <si>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</si>
  <si>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</si>
  <si>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</si>
  <si>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</si>
  <si>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</si>
  <si>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</si>
  <si>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</si>
  <si>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</si>
  <si>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</si>
  <si>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</si>
  <si>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</si>
  <si>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</si>
  <si>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</si>
  <si>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</si>
  <si>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</si>
  <si>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</si>
  <si>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</si>
  <si>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</si>
  <si>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</si>
  <si>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</si>
  <si>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</si>
  <si>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</si>
  <si>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</si>
  <si>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</si>
  <si>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</si>
  <si>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</si>
  <si>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</si>
  <si>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</si>
  <si>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</si>
  <si>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</si>
  <si>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</si>
  <si>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</si>
  <si>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</si>
  <si>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</si>
  <si>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</si>
  <si>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</si>
  <si>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</si>
  <si>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</si>
  <si>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</si>
  <si>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</si>
  <si>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</si>
  <si>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</si>
  <si>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</si>
  <si>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</si>
  <si>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</si>
  <si>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</si>
  <si>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</si>
  <si>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</si>
  <si>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</si>
  <si>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</si>
  <si>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</si>
  <si>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</si>
  <si>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</si>
  <si>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</si>
  <si>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</si>
  <si>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</si>
  <si>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</si>
  <si>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</si>
  <si>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</si>
  <si>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</si>
  <si>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</si>
  <si>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</si>
  <si>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</si>
  <si>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</si>
  <si>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</si>
  <si>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</si>
  <si>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</si>
  <si>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</si>
  <si>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</si>
  <si>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</si>
  <si>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</si>
  <si>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</si>
  <si>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</si>
  <si>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</si>
  <si>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</si>
  <si>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</si>
  <si>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</si>
  <si>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</si>
  <si>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</si>
  <si>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</si>
  <si>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</si>
  <si>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</si>
  <si>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</si>
  <si>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</si>
  <si>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</si>
  <si>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</si>
  <si>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</si>
  <si>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</si>
  <si>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</si>
  <si>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</si>
  <si>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</si>
  <si>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</si>
  <si>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</si>
  <si>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</si>
  <si>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</si>
  <si>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</si>
  <si>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</si>
  <si>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</si>
  <si>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</si>
  <si>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</si>
  <si>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</si>
  <si>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</si>
  <si>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</si>
  <si>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</si>
  <si>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</si>
  <si>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</si>
  <si>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</si>
  <si>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</si>
  <si>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</si>
  <si>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</si>
  <si>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</si>
  <si>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</si>
  <si>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</si>
  <si>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</si>
  <si>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</si>
  <si>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</si>
  <si>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</si>
  <si>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</si>
  <si>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</si>
  <si>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</si>
  <si>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</si>
  <si>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</si>
  <si>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</si>
  <si>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</si>
  <si>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</si>
  <si>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</si>
  <si>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</si>
  <si>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</si>
  <si>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</si>
  <si>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</si>
  <si>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</si>
  <si>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</si>
  <si>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</si>
  <si>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</si>
  <si>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</si>
  <si>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</si>
  <si>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</si>
  <si>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</si>
  <si>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</si>
  <si>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</si>
  <si>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</si>
  <si>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</si>
  <si>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</si>
  <si>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</si>
  <si>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</si>
  <si>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</si>
  <si>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</si>
  <si>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</si>
  <si>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</si>
  <si>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</si>
  <si>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</si>
  <si>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</si>
  <si>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</si>
  <si>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</si>
  <si>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</si>
  <si>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</si>
  <si>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</si>
  <si>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</si>
  <si>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</si>
  <si>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</si>
  <si>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</si>
  <si>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</si>
  <si>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</si>
  <si>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</si>
  <si>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</si>
  <si>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</si>
  <si>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</si>
  <si>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</si>
  <si>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</si>
  <si>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</si>
  <si>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</si>
  <si>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</si>
  <si>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</si>
  <si>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</si>
  <si>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</si>
  <si>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</si>
  <si>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</si>
  <si>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</si>
  <si>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</si>
  <si>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</si>
  <si>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</si>
  <si>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</si>
  <si>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</si>
  <si>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</si>
  <si>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</si>
  <si>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</si>
  <si>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</si>
  <si>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</si>
  <si>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</si>
  <si>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</si>
  <si>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</si>
  <si>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</si>
  <si>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</si>
  <si>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</si>
  <si>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</si>
  <si>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</si>
  <si>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</si>
  <si>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</si>
  <si>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</si>
  <si>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</si>
  <si>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</si>
  <si>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</si>
  <si>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</si>
  <si>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</si>
  <si>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</si>
  <si>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</si>
  <si>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</si>
  <si>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</si>
  <si>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</si>
  <si>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</si>
  <si>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</si>
  <si>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</si>
  <si>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</si>
  <si>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</si>
  <si>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</si>
  <si>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</si>
  <si>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</si>
  <si>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</si>
  <si>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</si>
  <si>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</si>
  <si>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</si>
  <si>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</si>
  <si>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</si>
  <si>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</si>
  <si>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</si>
  <si>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</si>
  <si>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</si>
  <si>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</si>
  <si>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</si>
  <si>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</si>
  <si>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</si>
  <si>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</si>
  <si>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</si>
  <si>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</si>
  <si>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</si>
  <si>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</si>
  <si>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</si>
  <si>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</si>
  <si>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</si>
  <si>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</si>
  <si>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</si>
  <si>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</si>
  <si>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</si>
  <si>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</si>
  <si>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</si>
  <si>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</si>
  <si>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</si>
  <si>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</si>
  <si>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</si>
  <si>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</si>
  <si>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</si>
  <si>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</si>
  <si>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</si>
  <si>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</si>
  <si>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</si>
  <si>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</si>
  <si>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</si>
  <si>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</si>
  <si>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</si>
  <si>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</si>
  <si>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</si>
  <si>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</si>
  <si>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</si>
  <si>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</si>
  <si>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</si>
  <si>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</si>
  <si>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</si>
  <si>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</si>
  <si>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</si>
  <si>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</si>
  <si>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</si>
  <si>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</si>
  <si>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</si>
  <si>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</si>
  <si>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</si>
  <si>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</si>
  <si>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</si>
  <si>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</si>
  <si>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</si>
  <si>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</si>
  <si>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</si>
  <si>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</si>
  <si>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</si>
  <si>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</si>
  <si>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</si>
  <si>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</si>
  <si>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</si>
  <si>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</si>
  <si>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</si>
  <si>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</si>
  <si>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</si>
  <si>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</si>
  <si>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</si>
  <si>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</si>
  <si>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</si>
  <si>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</si>
  <si>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</si>
  <si>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</si>
  <si>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</si>
  <si>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</si>
  <si>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</si>
  <si>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</si>
  <si>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</si>
  <si>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</si>
  <si>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</si>
  <si>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</si>
  <si>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</si>
  <si>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</si>
  <si>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</si>
  <si>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</si>
  <si>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</si>
  <si>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</si>
  <si>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</si>
  <si>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</si>
  <si>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</si>
  <si>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</si>
  <si>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</si>
  <si>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</si>
  <si>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</si>
  <si>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</si>
  <si>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</si>
  <si>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</si>
  <si>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</si>
  <si>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</si>
  <si>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</si>
  <si>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</si>
  <si>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</si>
  <si>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</si>
  <si>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</si>
  <si>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</si>
  <si>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</si>
  <si>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</si>
  <si>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</si>
  <si>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</si>
  <si>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</si>
  <si>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</si>
  <si>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</si>
  <si>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</si>
  <si>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</si>
  <si>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</si>
  <si>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</si>
  <si>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</si>
  <si>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</si>
  <si>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</si>
  <si>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</si>
  <si>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</si>
  <si>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</si>
  <si>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</si>
  <si>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</si>
  <si>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</si>
  <si>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</si>
  <si>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</si>
  <si>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</si>
  <si>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</si>
  <si>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</si>
  <si>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</si>
  <si>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</si>
  <si>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</si>
  <si>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</si>
  <si>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</si>
  <si>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</si>
  <si>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</si>
  <si>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</si>
  <si>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</si>
  <si>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</si>
  <si>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</si>
  <si>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</si>
  <si>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</si>
  <si>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</si>
  <si>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</si>
  <si>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</si>
  <si>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</si>
  <si>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</si>
  <si>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</si>
  <si>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</si>
  <si>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</si>
  <si>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</si>
  <si>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</si>
  <si>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</si>
  <si>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</si>
  <si>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</si>
  <si>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</si>
  <si>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</si>
  <si>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</si>
  <si>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</si>
  <si>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</si>
  <si>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</si>
  <si>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</si>
  <si>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</si>
  <si>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</si>
  <si>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</si>
  <si>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</si>
  <si>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</si>
  <si>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</si>
  <si>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</si>
  <si>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</si>
  <si>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</si>
  <si>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</si>
  <si>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</si>
  <si>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</si>
  <si>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</si>
  <si>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</si>
  <si>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</si>
  <si>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</si>
  <si>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</si>
  <si>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</si>
  <si>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</si>
  <si>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</si>
  <si>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</si>
  <si>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</si>
  <si>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</si>
  <si>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</si>
  <si>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</si>
  <si>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</si>
  <si>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</si>
  <si>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</si>
  <si>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</si>
  <si>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</si>
  <si>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</si>
  <si>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</si>
  <si>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</si>
  <si>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</si>
  <si>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</si>
  <si>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</si>
  <si>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</si>
  <si>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</si>
  <si>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</si>
  <si>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</si>
  <si>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</si>
  <si>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</si>
  <si>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</si>
  <si>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</si>
  <si>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</si>
  <si>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</si>
  <si>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</si>
  <si>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</si>
  <si>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</si>
  <si>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</si>
  <si>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</si>
  <si>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</si>
  <si>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</si>
  <si>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</si>
  <si>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</si>
  <si>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</si>
  <si>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</si>
  <si>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</si>
  <si>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</si>
  <si>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</si>
  <si>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</si>
  <si>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</si>
  <si>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</si>
  <si>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</si>
  <si>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</si>
  <si>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</si>
  <si>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</si>
  <si>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</si>
  <si>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</si>
  <si>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</si>
  <si>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</si>
  <si>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</si>
  <si>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</si>
  <si>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</si>
  <si>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</si>
  <si>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</si>
  <si>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</si>
  <si>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</si>
  <si>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</si>
  <si>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</si>
  <si>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</si>
  <si>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</si>
  <si>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</si>
  <si>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</si>
  <si>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</si>
  <si>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</si>
  <si>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</si>
  <si>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</si>
  <si>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</si>
  <si>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</si>
  <si>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</si>
  <si>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</si>
  <si>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</si>
  <si>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</si>
  <si>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</si>
  <si>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</si>
  <si>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</si>
  <si>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</si>
  <si>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</si>
  <si>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</si>
  <si>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</si>
  <si>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</si>
  <si>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</si>
  <si>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</si>
  <si>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</si>
  <si>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</si>
  <si>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</si>
  <si>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</si>
  <si>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</si>
  <si>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</si>
  <si>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</si>
  <si>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</si>
  <si>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</si>
  <si>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</si>
  <si>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</si>
  <si>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</si>
  <si>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</si>
  <si>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</si>
  <si>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</si>
  <si>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</si>
  <si>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</si>
  <si>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</si>
  <si>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</si>
  <si>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</si>
  <si>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</si>
  <si>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</si>
  <si>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</si>
  <si>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</si>
  <si>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</si>
  <si>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</si>
  <si>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</si>
  <si>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</si>
  <si>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</si>
  <si>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</si>
  <si>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</si>
  <si>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</si>
  <si>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</si>
  <si>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</si>
  <si>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</si>
  <si>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гр.Карлово, Индустриална зона 1</t>
  </si>
  <si>
    <t>Стоянка Кузманова Неделчева</t>
  </si>
  <si>
    <t>Главен Счетоводител</t>
  </si>
  <si>
    <t>contact@bulgarianrose.bg</t>
  </si>
  <si>
    <t>www.bulgarianrose.bg</t>
  </si>
  <si>
    <t>http://www.x3news.com/?page=Company&amp;BULSTAT=115009344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</si>
</sst>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44860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Стоянка Кузманова Неделчева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44834</v>
      </c>
    </row>
    <row r="11" spans="1:2" ht="15">
      <c r="A11" s="7" t="s">
        <v>666</v>
      </c>
      <c r="B11" s="357">
        <v>44860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 t="s">
        <v>690</v>
      </c>
    </row>
    <row r="26" spans="1:2" ht="15">
      <c r="A26" s="10" t="s">
        <v>659</v>
      </c>
      <c r="B26" s="358" t="s">
        <v>686</v>
      </c>
    </row>
    <row r="27" spans="1:2" ht="15">
      <c r="A27" s="10" t="s">
        <v>660</v>
      </c>
      <c r="B27" s="358" t="s">
        <v>687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983</v>
      </c>
      <c r="D12" s="137">
        <v>1008</v>
      </c>
      <c r="E12" s="76" t="s">
        <v>25</v>
      </c>
      <c r="F12" s="80" t="s">
        <v>26</v>
      </c>
      <c r="G12" s="138">
        <v>5351</v>
      </c>
      <c r="H12" s="138">
        <v>5351</v>
      </c>
    </row>
    <row r="13" spans="1:8" ht="15">
      <c r="A13" s="76" t="s">
        <v>27</v>
      </c>
      <c r="B13" s="78" t="s">
        <v>28</v>
      </c>
      <c r="C13" s="138">
        <v>820</v>
      </c>
      <c r="D13" s="137">
        <v>882</v>
      </c>
      <c r="E13" s="76" t="s">
        <v>553</v>
      </c>
      <c r="F13" s="80" t="s">
        <v>29</v>
      </c>
      <c r="G13" s="138">
        <v>0</v>
      </c>
      <c r="H13" s="138">
        <v>0</v>
      </c>
    </row>
    <row r="14" spans="1:8" ht="15">
      <c r="A14" s="76" t="s">
        <v>30</v>
      </c>
      <c r="B14" s="78" t="s">
        <v>31</v>
      </c>
      <c r="C14" s="138">
        <v>7</v>
      </c>
      <c r="D14" s="137">
        <v>13</v>
      </c>
      <c r="E14" s="76" t="s">
        <v>32</v>
      </c>
      <c r="F14" s="80" t="s">
        <v>33</v>
      </c>
      <c r="G14" s="138">
        <v>0</v>
      </c>
      <c r="H14" s="138">
        <v>0</v>
      </c>
    </row>
    <row r="15" spans="1:8" ht="15">
      <c r="A15" s="76" t="s">
        <v>34</v>
      </c>
      <c r="B15" s="78" t="s">
        <v>35</v>
      </c>
      <c r="C15" s="138">
        <v>160</v>
      </c>
      <c r="D15" s="137">
        <v>132</v>
      </c>
      <c r="E15" s="141" t="s">
        <v>36</v>
      </c>
      <c r="F15" s="80" t="s">
        <v>37</v>
      </c>
      <c r="G15" s="138">
        <v>0</v>
      </c>
      <c r="H15" s="138">
        <v>0</v>
      </c>
    </row>
    <row r="16" spans="1:8" ht="15">
      <c r="A16" s="76" t="s">
        <v>38</v>
      </c>
      <c r="B16" s="78" t="s">
        <v>39</v>
      </c>
      <c r="C16" s="138">
        <v>84</v>
      </c>
      <c r="D16" s="137">
        <v>82</v>
      </c>
      <c r="E16" s="141" t="s">
        <v>40</v>
      </c>
      <c r="F16" s="80" t="s">
        <v>41</v>
      </c>
      <c r="G16" s="138">
        <v>0</v>
      </c>
      <c r="H16" s="138">
        <v>0</v>
      </c>
    </row>
    <row r="17" spans="1:8" ht="15">
      <c r="A17" s="76" t="s">
        <v>42</v>
      </c>
      <c r="B17" s="81" t="s">
        <v>43</v>
      </c>
      <c r="C17" s="138">
        <v>81</v>
      </c>
      <c r="D17" s="137">
        <v>94</v>
      </c>
      <c r="E17" s="141" t="s">
        <v>44</v>
      </c>
      <c r="F17" s="80" t="s">
        <v>45</v>
      </c>
      <c r="G17" s="138">
        <v>0</v>
      </c>
      <c r="H17" s="138">
        <v>0</v>
      </c>
    </row>
    <row r="18" spans="1:8" ht="30.75">
      <c r="A18" s="76" t="s">
        <v>552</v>
      </c>
      <c r="B18" s="78" t="s">
        <v>46</v>
      </c>
      <c r="C18" s="138">
        <v>120</v>
      </c>
      <c r="D18" s="137">
        <v>155</v>
      </c>
      <c r="E18" s="272" t="s">
        <v>47</v>
      </c>
      <c r="F18" s="271" t="s">
        <v>48</v>
      </c>
      <c r="G18" s="388">
        <f>G12+G15+G16+G17</f>
        <v>5351</v>
      </c>
      <c r="H18" s="389">
        <f>H12+H15+H16+H17</f>
        <v>5351</v>
      </c>
    </row>
    <row r="19" spans="1:8" ht="15.75">
      <c r="A19" s="76" t="s">
        <v>49</v>
      </c>
      <c r="B19" s="78" t="s">
        <v>50</v>
      </c>
      <c r="C19" s="138">
        <v>46</v>
      </c>
      <c r="D19" s="137">
        <v>52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2301</v>
      </c>
      <c r="D20" s="377">
        <f>SUM(D12:D19)</f>
        <v>2418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135</v>
      </c>
      <c r="H21" s="138">
        <v>135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1253</v>
      </c>
      <c r="H22" s="393">
        <f>SUM(H23:H25)</f>
        <v>1253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38</v>
      </c>
      <c r="D24" s="138">
        <v>24</v>
      </c>
      <c r="E24" s="143" t="s">
        <v>69</v>
      </c>
      <c r="F24" s="80" t="s">
        <v>70</v>
      </c>
      <c r="G24" s="138">
        <v>0</v>
      </c>
      <c r="H24" s="138">
        <v>0</v>
      </c>
      <c r="M24" s="85"/>
    </row>
    <row r="25" spans="1:8" ht="15">
      <c r="A25" s="76" t="s">
        <v>71</v>
      </c>
      <c r="B25" s="78" t="s">
        <v>72</v>
      </c>
      <c r="C25" s="138">
        <v>0</v>
      </c>
      <c r="D25" s="138">
        <v>0</v>
      </c>
      <c r="E25" s="76" t="s">
        <v>73</v>
      </c>
      <c r="F25" s="80" t="s">
        <v>74</v>
      </c>
      <c r="G25" s="138">
        <v>11</v>
      </c>
      <c r="H25" s="138">
        <v>11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5" t="s">
        <v>77</v>
      </c>
      <c r="F26" s="82" t="s">
        <v>78</v>
      </c>
      <c r="G26" s="376">
        <f>G20+G21+G22</f>
        <v>1388</v>
      </c>
      <c r="H26" s="377">
        <f>H20+H21+H22</f>
        <v>1388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38</v>
      </c>
      <c r="D28" s="377">
        <f>SUM(D24:D27)</f>
        <v>24</v>
      </c>
      <c r="E28" s="143" t="s">
        <v>84</v>
      </c>
      <c r="F28" s="80" t="s">
        <v>85</v>
      </c>
      <c r="G28" s="374">
        <f>SUM(G29:G31)</f>
        <v>154</v>
      </c>
      <c r="H28" s="375">
        <f>SUM(H29:H31)</f>
        <v>78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154</v>
      </c>
      <c r="H29" s="138">
        <v>78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0</v>
      </c>
      <c r="H30" s="138">
        <v>0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8">
        <v>0</v>
      </c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301</v>
      </c>
      <c r="H32" s="138">
        <v>343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0</v>
      </c>
      <c r="H33" s="138">
        <v>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455</v>
      </c>
      <c r="H34" s="377">
        <f>H28+H32+H33</f>
        <v>421</v>
      </c>
    </row>
    <row r="35" spans="1:8" ht="1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7194</v>
      </c>
      <c r="H37" s="379">
        <f>H26+H18+H34</f>
        <v>7160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29</v>
      </c>
      <c r="H49" s="137">
        <v>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29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147</v>
      </c>
      <c r="H52" s="138">
        <v>147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0</v>
      </c>
      <c r="H53" s="138">
        <v>0</v>
      </c>
    </row>
    <row r="54" spans="1:8" ht="15.75">
      <c r="A54" s="87" t="s">
        <v>162</v>
      </c>
      <c r="B54" s="83" t="s">
        <v>163</v>
      </c>
      <c r="C54" s="269">
        <v>2</v>
      </c>
      <c r="D54" s="270"/>
      <c r="E54" s="76" t="s">
        <v>164</v>
      </c>
      <c r="F54" s="82" t="s">
        <v>165</v>
      </c>
      <c r="G54" s="138">
        <v>0</v>
      </c>
      <c r="H54" s="138">
        <v>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35</v>
      </c>
      <c r="H55" s="138">
        <v>41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2342</v>
      </c>
      <c r="D56" s="381">
        <f>D20+D21+D22+D28+D33+D46+D52+D54+D55</f>
        <v>2443</v>
      </c>
      <c r="E56" s="87" t="s">
        <v>557</v>
      </c>
      <c r="F56" s="86" t="s">
        <v>172</v>
      </c>
      <c r="G56" s="378">
        <f>G50+G52+G53+G54+G55</f>
        <v>211</v>
      </c>
      <c r="H56" s="379">
        <f>H50+H52+H53+H54+H55</f>
        <v>188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1290</v>
      </c>
      <c r="D59" s="138">
        <v>1184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1193</v>
      </c>
      <c r="D60" s="138">
        <v>1789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>
        <v>21</v>
      </c>
      <c r="D61" s="138">
        <v>17</v>
      </c>
      <c r="E61" s="141" t="s">
        <v>188</v>
      </c>
      <c r="F61" s="80" t="s">
        <v>189</v>
      </c>
      <c r="G61" s="374">
        <f>SUM(G62:G68)</f>
        <v>406</v>
      </c>
      <c r="H61" s="375">
        <f>SUM(H62:H68)</f>
        <v>359</v>
      </c>
    </row>
    <row r="62" spans="1:13" ht="15">
      <c r="A62" s="76" t="s">
        <v>186</v>
      </c>
      <c r="B62" s="81" t="s">
        <v>187</v>
      </c>
      <c r="C62" s="138">
        <v>0</v>
      </c>
      <c r="D62" s="138">
        <v>0</v>
      </c>
      <c r="E62" s="141" t="s">
        <v>192</v>
      </c>
      <c r="F62" s="80" t="s">
        <v>193</v>
      </c>
      <c r="G62" s="138">
        <v>155</v>
      </c>
      <c r="H62" s="138">
        <v>121</v>
      </c>
      <c r="M62" s="85"/>
    </row>
    <row r="63" spans="1:8" ht="1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/>
      <c r="H63" s="138">
        <v>0</v>
      </c>
    </row>
    <row r="64" spans="1:13" ht="1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158</v>
      </c>
      <c r="H64" s="138">
        <v>163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2504</v>
      </c>
      <c r="D65" s="377">
        <f>SUM(D59:D64)</f>
        <v>2990</v>
      </c>
      <c r="E65" s="76" t="s">
        <v>201</v>
      </c>
      <c r="F65" s="80" t="s">
        <v>202</v>
      </c>
      <c r="G65" s="138">
        <v>36</v>
      </c>
      <c r="H65" s="138">
        <v>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8">
        <v>5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8">
        <v>31</v>
      </c>
    </row>
    <row r="68" spans="1:8" ht="1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29</v>
      </c>
      <c r="H68" s="138">
        <v>38</v>
      </c>
    </row>
    <row r="69" spans="1:8" ht="15">
      <c r="A69" s="76" t="s">
        <v>210</v>
      </c>
      <c r="B69" s="78" t="s">
        <v>211</v>
      </c>
      <c r="C69" s="138">
        <v>474</v>
      </c>
      <c r="D69" s="138">
        <v>415</v>
      </c>
      <c r="E69" s="142" t="s">
        <v>79</v>
      </c>
      <c r="F69" s="80" t="s">
        <v>216</v>
      </c>
      <c r="G69" s="138">
        <f>234-147</f>
        <v>87</v>
      </c>
      <c r="H69" s="138">
        <v>87</v>
      </c>
    </row>
    <row r="70" spans="1:8" ht="15">
      <c r="A70" s="76" t="s">
        <v>214</v>
      </c>
      <c r="B70" s="78" t="s">
        <v>215</v>
      </c>
      <c r="C70" s="138">
        <v>102</v>
      </c>
      <c r="D70" s="138">
        <v>60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5" t="s">
        <v>47</v>
      </c>
      <c r="F71" s="82" t="s">
        <v>223</v>
      </c>
      <c r="G71" s="376">
        <f>G59+G60+G61+G69+G70</f>
        <v>493</v>
      </c>
      <c r="H71" s="377">
        <f>H59+H60+H61+H69+H70</f>
        <v>446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2</v>
      </c>
      <c r="D73" s="138">
        <v>0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>
        <v>0</v>
      </c>
      <c r="D74" s="138">
        <v>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14</v>
      </c>
      <c r="D75" s="138">
        <v>14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593</v>
      </c>
      <c r="D76" s="377">
        <f>SUM(D68:D75)</f>
        <v>490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57</v>
      </c>
      <c r="H77" s="270">
        <v>124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550</v>
      </c>
      <c r="H79" s="379">
        <f>H71+H73+H75+H77</f>
        <v>570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18</v>
      </c>
      <c r="D88" s="138">
        <v>21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2450</v>
      </c>
      <c r="D89" s="138">
        <v>1959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>
        <v>0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8">
        <v>0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2468</v>
      </c>
      <c r="D92" s="377">
        <f>SUM(D88:D91)</f>
        <v>1980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48</v>
      </c>
      <c r="D93" s="270">
        <v>15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5613</v>
      </c>
      <c r="D94" s="381">
        <f>D65+D76+D85+D92+D93</f>
        <v>5475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7955</v>
      </c>
      <c r="D95" s="383">
        <f>D94+D56</f>
        <v>7918</v>
      </c>
      <c r="E95" s="169" t="s">
        <v>633</v>
      </c>
      <c r="F95" s="280" t="s">
        <v>268</v>
      </c>
      <c r="G95" s="382">
        <f>G37+G40+G56+G79</f>
        <v>7955</v>
      </c>
      <c r="H95" s="383">
        <f>H37+H40+H56+H79</f>
        <v>7918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44860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Стоянка Кузманова Неделчева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1455</v>
      </c>
      <c r="D12" s="256">
        <v>684</v>
      </c>
      <c r="E12" s="135" t="s">
        <v>277</v>
      </c>
      <c r="F12" s="180" t="s">
        <v>278</v>
      </c>
      <c r="G12" s="256">
        <v>3294</v>
      </c>
      <c r="H12" s="256">
        <v>2387</v>
      </c>
    </row>
    <row r="13" spans="1:8" ht="15">
      <c r="A13" s="135" t="s">
        <v>279</v>
      </c>
      <c r="B13" s="131" t="s">
        <v>280</v>
      </c>
      <c r="C13" s="256">
        <v>453</v>
      </c>
      <c r="D13" s="256">
        <v>373</v>
      </c>
      <c r="E13" s="135" t="s">
        <v>281</v>
      </c>
      <c r="F13" s="180" t="s">
        <v>282</v>
      </c>
      <c r="G13" s="256">
        <v>249</v>
      </c>
      <c r="H13" s="256">
        <v>193</v>
      </c>
    </row>
    <row r="14" spans="1:8" ht="15">
      <c r="A14" s="135" t="s">
        <v>283</v>
      </c>
      <c r="B14" s="131" t="s">
        <v>284</v>
      </c>
      <c r="C14" s="256">
        <v>147</v>
      </c>
      <c r="D14" s="256">
        <v>153</v>
      </c>
      <c r="E14" s="185" t="s">
        <v>285</v>
      </c>
      <c r="F14" s="180" t="s">
        <v>286</v>
      </c>
      <c r="G14" s="256">
        <v>167</v>
      </c>
      <c r="H14" s="256">
        <v>125</v>
      </c>
    </row>
    <row r="15" spans="1:8" ht="15">
      <c r="A15" s="135" t="s">
        <v>287</v>
      </c>
      <c r="B15" s="131" t="s">
        <v>288</v>
      </c>
      <c r="C15" s="256">
        <v>885</v>
      </c>
      <c r="D15" s="256">
        <v>695</v>
      </c>
      <c r="E15" s="185" t="s">
        <v>79</v>
      </c>
      <c r="F15" s="180" t="s">
        <v>289</v>
      </c>
      <c r="G15" s="256">
        <v>163</v>
      </c>
      <c r="H15" s="256">
        <v>61</v>
      </c>
    </row>
    <row r="16" spans="1:8" ht="15.75">
      <c r="A16" s="135" t="s">
        <v>290</v>
      </c>
      <c r="B16" s="131" t="s">
        <v>291</v>
      </c>
      <c r="C16" s="256">
        <v>137</v>
      </c>
      <c r="D16" s="256">
        <v>108</v>
      </c>
      <c r="E16" s="176" t="s">
        <v>52</v>
      </c>
      <c r="F16" s="204" t="s">
        <v>292</v>
      </c>
      <c r="G16" s="407">
        <f>SUM(G12:G15)</f>
        <v>3873</v>
      </c>
      <c r="H16" s="408">
        <f>SUM(H12:H15)</f>
        <v>2766</v>
      </c>
    </row>
    <row r="17" spans="1:8" ht="30.75">
      <c r="A17" s="135" t="s">
        <v>293</v>
      </c>
      <c r="B17" s="131" t="s">
        <v>294</v>
      </c>
      <c r="C17" s="256">
        <v>78</v>
      </c>
      <c r="D17" s="256">
        <v>77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f>563-73</f>
        <v>490</v>
      </c>
      <c r="D18" s="256">
        <v>486</v>
      </c>
      <c r="E18" s="174" t="s">
        <v>297</v>
      </c>
      <c r="F18" s="178" t="s">
        <v>298</v>
      </c>
      <c r="G18" s="418">
        <v>142</v>
      </c>
      <c r="H18" s="419">
        <v>228</v>
      </c>
    </row>
    <row r="19" spans="1:8" ht="15">
      <c r="A19" s="135" t="s">
        <v>299</v>
      </c>
      <c r="B19" s="131" t="s">
        <v>300</v>
      </c>
      <c r="C19" s="256">
        <v>61</v>
      </c>
      <c r="D19" s="256">
        <v>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3706</v>
      </c>
      <c r="D22" s="408">
        <f>SUM(D12:D18)+D19</f>
        <v>2587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6">
        <v>2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>
        <v>7</v>
      </c>
      <c r="D28" s="256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3714</v>
      </c>
      <c r="D31" s="414">
        <f>D29+D22</f>
        <v>2593</v>
      </c>
      <c r="E31" s="191" t="s">
        <v>548</v>
      </c>
      <c r="F31" s="206" t="s">
        <v>331</v>
      </c>
      <c r="G31" s="193">
        <f>G16+G18+G27</f>
        <v>4015</v>
      </c>
      <c r="H31" s="194">
        <f>H16+H18+H27</f>
        <v>2994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301</v>
      </c>
      <c r="D33" s="184">
        <f>IF((H31-D31)&gt;0,H31-D31,0)</f>
        <v>401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3714</v>
      </c>
      <c r="D36" s="416">
        <f>D31-D34+D35</f>
        <v>2593</v>
      </c>
      <c r="E36" s="202" t="s">
        <v>346</v>
      </c>
      <c r="F36" s="196" t="s">
        <v>347</v>
      </c>
      <c r="G36" s="207">
        <f>G35-G34+G31</f>
        <v>4015</v>
      </c>
      <c r="H36" s="208">
        <f>H35-H34+H31</f>
        <v>2994</v>
      </c>
    </row>
    <row r="37" spans="1:8" ht="15.75">
      <c r="A37" s="201" t="s">
        <v>348</v>
      </c>
      <c r="B37" s="171" t="s">
        <v>349</v>
      </c>
      <c r="C37" s="413">
        <f>IF((G36-C36)&gt;0,G36-C36,0)</f>
        <v>301</v>
      </c>
      <c r="D37" s="414">
        <f>IF((H36-D36)&gt;0,H36-D36,0)</f>
        <v>401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301</v>
      </c>
      <c r="D42" s="184">
        <f>+IF((H36-D36-D38)&gt;0,H36-D36-D38,0)</f>
        <v>401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301</v>
      </c>
      <c r="D44" s="208">
        <f>IF(H42=0,IF(D42-D43&gt;0,D42-D43+H43,0),IF(H42-H43&lt;0,H43-H42+D42,0))</f>
        <v>401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4015</v>
      </c>
      <c r="D45" s="410">
        <f>D36+D38+D42</f>
        <v>2994</v>
      </c>
      <c r="E45" s="210" t="s">
        <v>373</v>
      </c>
      <c r="F45" s="212" t="s">
        <v>374</v>
      </c>
      <c r="G45" s="409">
        <f>G42+G36</f>
        <v>4015</v>
      </c>
      <c r="H45" s="410">
        <f>H42+H36</f>
        <v>2994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44860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Стоянка Кузманова Неделчева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4284</v>
      </c>
      <c r="D11" s="138">
        <v>3076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-2389</v>
      </c>
      <c r="D12" s="138">
        <v>-1228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-994</v>
      </c>
      <c r="D14" s="138">
        <v>-780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-274</v>
      </c>
      <c r="D15" s="138">
        <v>-240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</v>
      </c>
      <c r="D16" s="138">
        <v>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71</v>
      </c>
      <c r="D20" s="138">
        <v>253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697</v>
      </c>
      <c r="D21" s="438">
        <f>SUM(D11:D20)</f>
        <v>1081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31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31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-233</v>
      </c>
      <c r="D41" s="138">
        <v>-1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-7</v>
      </c>
      <c r="D42" s="138">
        <v>-5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-240</v>
      </c>
      <c r="D43" s="440">
        <f>SUM(D35:D42)</f>
        <v>-6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488</v>
      </c>
      <c r="D44" s="247">
        <f>D43+D33+D21</f>
        <v>1075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1980</v>
      </c>
      <c r="D45" s="249">
        <v>412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2468</v>
      </c>
      <c r="D46" s="251">
        <f>D45+D44</f>
        <v>1487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44860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Стоянка Кузманова Неделчева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5351</v>
      </c>
      <c r="D13" s="363">
        <f>'1-Баланс'!H20</f>
        <v>0</v>
      </c>
      <c r="E13" s="363">
        <f>'1-Баланс'!H21</f>
        <v>135</v>
      </c>
      <c r="F13" s="363">
        <f>'1-Баланс'!H23</f>
        <v>1242</v>
      </c>
      <c r="G13" s="363">
        <f>'1-Баланс'!H24</f>
        <v>0</v>
      </c>
      <c r="H13" s="364">
        <v>11</v>
      </c>
      <c r="I13" s="363">
        <f>'1-Баланс'!H29+'1-Баланс'!H32</f>
        <v>421</v>
      </c>
      <c r="J13" s="363">
        <f>'1-Баланс'!H30+'1-Баланс'!H33</f>
        <v>0</v>
      </c>
      <c r="K13" s="364"/>
      <c r="L13" s="363">
        <f>SUM(C13:K13)</f>
        <v>7160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5351</v>
      </c>
      <c r="D17" s="432">
        <f aca="true" t="shared" si="2" ref="D17:M17">D13+D14</f>
        <v>0</v>
      </c>
      <c r="E17" s="432">
        <f t="shared" si="2"/>
        <v>135</v>
      </c>
      <c r="F17" s="432">
        <f t="shared" si="2"/>
        <v>1242</v>
      </c>
      <c r="G17" s="432">
        <f t="shared" si="2"/>
        <v>0</v>
      </c>
      <c r="H17" s="432">
        <f t="shared" si="2"/>
        <v>11</v>
      </c>
      <c r="I17" s="432">
        <f t="shared" si="2"/>
        <v>421</v>
      </c>
      <c r="J17" s="432">
        <f t="shared" si="2"/>
        <v>0</v>
      </c>
      <c r="K17" s="432">
        <f t="shared" si="2"/>
        <v>0</v>
      </c>
      <c r="L17" s="363">
        <f t="shared" si="1"/>
        <v>7160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301</v>
      </c>
      <c r="J18" s="363">
        <f>+'1-Баланс'!G33</f>
        <v>0</v>
      </c>
      <c r="K18" s="364"/>
      <c r="L18" s="363">
        <f t="shared" si="1"/>
        <v>301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-267</v>
      </c>
      <c r="J19" s="109">
        <f>J20+J21</f>
        <v>0</v>
      </c>
      <c r="K19" s="109">
        <f t="shared" si="3"/>
        <v>0</v>
      </c>
      <c r="L19" s="363">
        <f t="shared" si="1"/>
        <v>-267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-267</v>
      </c>
      <c r="J20" s="256"/>
      <c r="K20" s="256"/>
      <c r="L20" s="363">
        <f>SUM(C20:K20)</f>
        <v>-267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5351</v>
      </c>
      <c r="D31" s="432">
        <f aca="true" t="shared" si="6" ref="D31:M31">D19+D22+D23+D26+D30+D29+D17+D18</f>
        <v>0</v>
      </c>
      <c r="E31" s="432">
        <f t="shared" si="6"/>
        <v>135</v>
      </c>
      <c r="F31" s="432">
        <f t="shared" si="6"/>
        <v>1242</v>
      </c>
      <c r="G31" s="432">
        <f t="shared" si="6"/>
        <v>0</v>
      </c>
      <c r="H31" s="432">
        <f t="shared" si="6"/>
        <v>11</v>
      </c>
      <c r="I31" s="432">
        <f t="shared" si="6"/>
        <v>455</v>
      </c>
      <c r="J31" s="432">
        <f t="shared" si="6"/>
        <v>0</v>
      </c>
      <c r="K31" s="432">
        <f t="shared" si="6"/>
        <v>0</v>
      </c>
      <c r="L31" s="363">
        <f t="shared" si="1"/>
        <v>7194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5351</v>
      </c>
      <c r="D34" s="366">
        <f t="shared" si="7"/>
        <v>0</v>
      </c>
      <c r="E34" s="366">
        <f t="shared" si="7"/>
        <v>135</v>
      </c>
      <c r="F34" s="366">
        <f t="shared" si="7"/>
        <v>1242</v>
      </c>
      <c r="G34" s="366">
        <f t="shared" si="7"/>
        <v>0</v>
      </c>
      <c r="H34" s="366">
        <f t="shared" si="7"/>
        <v>11</v>
      </c>
      <c r="I34" s="366">
        <f t="shared" si="7"/>
        <v>455</v>
      </c>
      <c r="J34" s="366">
        <f t="shared" si="7"/>
        <v>0</v>
      </c>
      <c r="K34" s="366">
        <f t="shared" si="7"/>
        <v>0</v>
      </c>
      <c r="L34" s="430">
        <f t="shared" si="1"/>
        <v>7194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44860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Стоянка Кузманова Неделчева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44860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Стоянка Кузманова Неделчева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7955</v>
      </c>
      <c r="D6" s="454">
        <f aca="true" t="shared" si="0" ref="D6:D15">C6-E6</f>
        <v>0</v>
      </c>
      <c r="E6" s="453">
        <f>'1-Баланс'!G95</f>
        <v>7955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7194</v>
      </c>
      <c r="D7" s="454">
        <f t="shared" si="0"/>
        <v>1843</v>
      </c>
      <c r="E7" s="453">
        <f>'1-Баланс'!G18</f>
        <v>5351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301</v>
      </c>
      <c r="D8" s="454">
        <f t="shared" si="0"/>
        <v>0</v>
      </c>
      <c r="E8" s="453">
        <f>ABS('2-Отчет за доходите'!C44)-ABS('2-Отчет за доходите'!G44)</f>
        <v>301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1980</v>
      </c>
      <c r="D9" s="454">
        <f t="shared" si="0"/>
        <v>0</v>
      </c>
      <c r="E9" s="453">
        <f>'3-Отчет за паричния поток'!C45</f>
        <v>1980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2468</v>
      </c>
      <c r="D10" s="454">
        <f t="shared" si="0"/>
        <v>0</v>
      </c>
      <c r="E10" s="453">
        <f>'3-Отчет за паричния поток'!C46</f>
        <v>2468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7194</v>
      </c>
      <c r="D11" s="454">
        <f t="shared" si="0"/>
        <v>0</v>
      </c>
      <c r="E11" s="453">
        <f>'4-Отчет за собствения капитал'!L34</f>
        <v>7194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</v>
      </c>
      <c r="D15" s="454">
        <f t="shared" si="0"/>
        <v>1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0.077717531629228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0.04184042257436753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0.3955321944809461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0.03783783783783784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1.0810446957458266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10.205454545454545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5.565454545454545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4.487272727272727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4.487272727272727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0.7997109229816229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0.48686360779384036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0.02849426063470628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0.10578259660828468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0.09566310496543055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302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0.04197942730052822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0.11183063511830635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1.6948775055679288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983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820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160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84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81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120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46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2301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38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38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2342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1290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1193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21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2504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474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102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593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18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2450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2468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48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5613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7955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1253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1388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154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154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301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455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7194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29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29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147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35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211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406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155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158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36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29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87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493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57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550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7955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1455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453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147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885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137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78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490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61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3706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3714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301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3714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301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301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301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4015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3294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249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167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163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3873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142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4015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4015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4015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4284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-2389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-994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-274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71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697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31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31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-233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-240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488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1980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2468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421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421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301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-267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-267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455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455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7160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7160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301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-267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-267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7194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7194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2022-10-26T06:13:37Z</cp:lastPrinted>
  <dcterms:created xsi:type="dcterms:W3CDTF">2006-09-16T00:00:00Z</dcterms:created>
  <dcterms:modified xsi:type="dcterms:W3CDTF">2022-10-26T06:14:24Z</dcterms:modified>
  <cp:category/>
  <cp:version/>
  <cp:contentType/>
  <cp:contentStatus/>
</cp:coreProperties>
</file>