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<sst xmlns="http://schemas.openxmlformats.org/spreadsheetml/2006/main" count="1996" uniqueCount="693">
  <si>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</si>
  <si>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</si>
  <si>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</si>
  <si>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</si>
  <si>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</si>
  <si>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</si>
  <si>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</si>
  <si>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</si>
  <si>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</si>
  <si>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</si>
  <si>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</si>
  <si>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</si>
  <si>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</si>
  <si>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</si>
  <si>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</si>
  <si>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</si>
  <si>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</si>
  <si>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</si>
  <si>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</si>
  <si>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</si>
  <si>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</si>
  <si>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</si>
  <si>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</si>
  <si>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</si>
  <si>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</si>
  <si>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</si>
  <si>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</si>
  <si>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</si>
  <si>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</si>
  <si>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</si>
  <si>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</si>
  <si>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</si>
  <si>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</si>
  <si>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</si>
  <si>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</si>
  <si>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</si>
  <si>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</si>
  <si>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</si>
  <si>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</si>
  <si>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</si>
  <si>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</si>
  <si>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</si>
  <si>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</si>
  <si>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</si>
  <si>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</si>
  <si>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</si>
  <si>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</si>
  <si>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</si>
  <si>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</si>
  <si>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</si>
  <si>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</si>
  <si>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</si>
  <si>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</si>
  <si>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</si>
  <si>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</si>
  <si>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</si>
  <si>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</si>
  <si>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</si>
  <si>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</si>
  <si>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</si>
  <si>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</si>
  <si>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</si>
  <si>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</si>
  <si>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</si>
  <si>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</si>
  <si>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</si>
  <si>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</si>
  <si>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</si>
  <si>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</si>
  <si>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</si>
  <si>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</si>
  <si>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</si>
  <si>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</si>
  <si>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</si>
  <si>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</si>
  <si>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</si>
  <si>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</si>
  <si>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</si>
  <si>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</si>
  <si>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</si>
  <si>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</si>
  <si>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</si>
  <si>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</si>
  <si>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</si>
  <si>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</si>
  <si>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</si>
  <si>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</si>
  <si>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</si>
  <si>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</si>
  <si>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</si>
  <si>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</si>
  <si>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</si>
  <si>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</si>
  <si>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</si>
  <si>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</si>
  <si>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</si>
  <si>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</si>
  <si>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</si>
  <si>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</si>
  <si>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</si>
  <si>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</si>
  <si>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</si>
  <si>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</si>
  <si>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</si>
  <si>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</si>
  <si>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</si>
  <si>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</si>
  <si>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</si>
  <si>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</si>
  <si>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</si>
  <si>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</si>
  <si>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</si>
  <si>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</si>
  <si>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</si>
  <si>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</si>
  <si>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</si>
  <si>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</si>
  <si>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</si>
  <si>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</si>
  <si>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</si>
  <si>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</si>
  <si>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</si>
  <si>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</si>
  <si>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</si>
  <si>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</si>
  <si>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</si>
  <si>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</si>
  <si>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</si>
  <si>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</si>
  <si>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</si>
  <si>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</si>
  <si>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</si>
  <si>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</si>
  <si>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</si>
  <si>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</si>
  <si>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</si>
  <si>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</si>
  <si>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</si>
  <si>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</si>
  <si>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</si>
  <si>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</si>
  <si>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</si>
  <si>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</si>
  <si>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</si>
  <si>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</si>
  <si>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</si>
  <si>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</si>
  <si>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</si>
  <si>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</si>
  <si>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</si>
  <si>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</si>
  <si>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</si>
  <si>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</si>
  <si>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</si>
  <si>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</si>
  <si>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</si>
  <si>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</si>
  <si>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</si>
  <si>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</si>
  <si>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</si>
  <si>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</si>
  <si>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</si>
  <si>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</si>
  <si>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</si>
  <si>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</si>
  <si>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</si>
  <si>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</si>
  <si>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</si>
  <si>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</si>
  <si>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</si>
  <si>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</si>
  <si>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</si>
  <si>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</si>
  <si>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</si>
  <si>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</si>
  <si>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</si>
  <si>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</si>
  <si>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</si>
  <si>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</si>
  <si>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</si>
  <si>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</si>
  <si>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</si>
  <si>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</si>
  <si>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</si>
  <si>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</si>
  <si>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</si>
  <si>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</si>
  <si>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</si>
  <si>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</si>
  <si>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</si>
  <si>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</si>
  <si>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</si>
  <si>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</si>
  <si>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</si>
  <si>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</si>
  <si>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</si>
  <si>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</si>
  <si>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</si>
  <si>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</si>
  <si>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</si>
  <si>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</si>
  <si>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</si>
  <si>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</si>
  <si>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</si>
  <si>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</si>
  <si>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</si>
  <si>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</si>
  <si>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</si>
  <si>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</si>
  <si>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</si>
  <si>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</si>
  <si>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</si>
  <si>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</si>
  <si>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</si>
  <si>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</si>
  <si>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</si>
  <si>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</si>
  <si>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</si>
  <si>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</si>
  <si>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</si>
  <si>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</si>
  <si>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</si>
  <si>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</si>
  <si>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</si>
  <si>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</si>
  <si>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</si>
  <si>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</si>
  <si>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</si>
  <si>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</si>
  <si>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</si>
  <si>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</si>
  <si>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</si>
  <si>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</si>
  <si>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</si>
  <si>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</si>
  <si>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</si>
  <si>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</si>
  <si>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</si>
  <si>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</si>
  <si>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</si>
  <si>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</si>
  <si>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</si>
  <si>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</si>
  <si>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</si>
  <si>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</si>
  <si>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</si>
  <si>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</si>
  <si>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</si>
  <si>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</si>
  <si>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</si>
  <si>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</si>
  <si>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</si>
  <si>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</si>
  <si>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</si>
  <si>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</si>
  <si>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</si>
  <si>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</si>
  <si>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</si>
  <si>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</si>
  <si>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</si>
  <si>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</si>
  <si>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</si>
  <si>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</si>
  <si>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</si>
  <si>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</si>
  <si>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</si>
  <si>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</si>
  <si>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</si>
  <si>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</si>
  <si>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</si>
  <si>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</si>
  <si>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</si>
  <si>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</si>
  <si>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</si>
  <si>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</si>
  <si>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</si>
  <si>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</si>
  <si>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</si>
  <si>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</si>
  <si>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</si>
  <si>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</si>
  <si>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</si>
  <si>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</si>
  <si>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</si>
  <si>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</si>
  <si>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</si>
  <si>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</si>
  <si>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</si>
  <si>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</si>
  <si>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</si>
  <si>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</si>
  <si>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</si>
  <si>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</si>
  <si>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</si>
  <si>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</si>
  <si>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</si>
  <si>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</si>
  <si>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</si>
  <si>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</si>
  <si>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</si>
  <si>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</si>
  <si>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</si>
  <si>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</si>
  <si>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</si>
  <si>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</si>
  <si>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</si>
  <si>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</si>
  <si>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</si>
  <si>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</si>
  <si>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</si>
  <si>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</si>
  <si>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</si>
  <si>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</si>
  <si>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</si>
  <si>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</si>
  <si>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</si>
  <si>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</si>
  <si>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</si>
  <si>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</si>
  <si>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</si>
  <si>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</si>
  <si>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</si>
  <si>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</si>
  <si>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</si>
  <si>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</si>
  <si>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</si>
  <si>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</si>
  <si>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</si>
  <si>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</si>
  <si>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</si>
  <si>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</si>
  <si>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</si>
  <si>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</si>
  <si>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</si>
  <si>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</si>
  <si>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</si>
  <si>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</si>
  <si>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</si>
  <si>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</si>
  <si>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</si>
  <si>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</si>
  <si>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</si>
  <si>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</si>
  <si>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</si>
  <si>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</si>
  <si>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</si>
  <si>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</si>
  <si>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</si>
  <si>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</si>
  <si>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</si>
  <si>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</si>
  <si>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</si>
  <si>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</si>
  <si>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</si>
  <si>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</si>
  <si>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</si>
  <si>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</si>
  <si>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</si>
  <si>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</si>
  <si>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</si>
  <si>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</si>
  <si>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</si>
  <si>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</si>
  <si>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</si>
  <si>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</si>
  <si>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</si>
  <si>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</si>
  <si>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</si>
  <si>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</si>
  <si>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</si>
  <si>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</si>
  <si>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</si>
  <si>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</si>
  <si>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</si>
  <si>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</si>
  <si>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</si>
  <si>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</si>
  <si>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</si>
  <si>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</si>
  <si>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</si>
  <si>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</si>
  <si>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</si>
  <si>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</si>
  <si>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</si>
  <si>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</si>
  <si>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</si>
  <si>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</si>
  <si>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</si>
  <si>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</si>
  <si>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</si>
  <si>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</si>
  <si>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</si>
  <si>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</si>
  <si>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</si>
  <si>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</si>
  <si>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</si>
  <si>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</si>
  <si>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</si>
  <si>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</si>
  <si>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</si>
  <si>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</si>
  <si>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</si>
  <si>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</si>
  <si>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</si>
  <si>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</si>
  <si>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</si>
  <si>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</si>
  <si>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</si>
  <si>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</si>
  <si>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</si>
  <si>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</si>
  <si>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</si>
  <si>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</si>
  <si>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</si>
  <si>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</si>
  <si>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</si>
  <si>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</si>
  <si>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</si>
  <si>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</si>
  <si>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</si>
  <si>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</si>
  <si>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</si>
  <si>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</si>
  <si>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</si>
  <si>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</si>
  <si>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</si>
  <si>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</si>
  <si>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</si>
  <si>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</si>
  <si>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</si>
  <si>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</si>
  <si>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</si>
  <si>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</si>
  <si>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</si>
  <si>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</si>
  <si>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</si>
  <si>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</si>
  <si>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</si>
  <si>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</si>
  <si>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</si>
  <si>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</si>
  <si>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</si>
  <si>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</si>
  <si>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</si>
  <si>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</si>
  <si>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</si>
  <si>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</si>
  <si>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</si>
  <si>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</si>
  <si>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</si>
  <si>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</si>
  <si>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</si>
  <si>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</si>
  <si>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</si>
  <si>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</si>
  <si>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</si>
  <si>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</si>
  <si>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</si>
  <si>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</si>
  <si>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</si>
  <si>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</si>
  <si>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</si>
  <si>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</si>
  <si>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</si>
  <si>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</si>
  <si>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</si>
  <si>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</si>
  <si>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</si>
  <si>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</si>
  <si>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</si>
  <si>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</si>
  <si>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</si>
  <si>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</si>
  <si>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</si>
  <si>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</si>
  <si>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</si>
  <si>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</si>
  <si>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</si>
  <si>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</si>
  <si>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</si>
  <si>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</si>
  <si>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</si>
  <si>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</si>
  <si>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</si>
  <si>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</si>
  <si>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</si>
  <si>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</si>
  <si>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</si>
  <si>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</si>
  <si>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</si>
  <si>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</si>
  <si>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</si>
  <si>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</si>
  <si>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</si>
  <si>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</si>
  <si>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</si>
  <si>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</si>
  <si>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</si>
  <si>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</si>
  <si>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</si>
  <si>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</si>
  <si>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</si>
  <si>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</si>
  <si>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</si>
  <si>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</si>
  <si>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</si>
  <si>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</si>
  <si>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</si>
  <si>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</si>
  <si>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</si>
  <si>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</si>
  <si>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</si>
  <si>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</si>
  <si>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</si>
  <si>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</si>
  <si>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</si>
  <si>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</si>
  <si>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</si>
  <si>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</si>
  <si>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</si>
  <si>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</si>
  <si>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</si>
  <si>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</si>
  <si>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</si>
  <si>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</si>
  <si>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</si>
  <si>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</si>
  <si>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</si>
  <si>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</si>
  <si>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</si>
  <si>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</si>
  <si>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</si>
  <si>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</si>
  <si>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</si>
  <si>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</si>
  <si>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</si>
  <si>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</si>
  <si>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</si>
  <si>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</si>
  <si>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</si>
  <si>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</si>
  <si>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</si>
  <si>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</si>
  <si>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</si>
  <si>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</si>
  <si>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</si>
  <si>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</si>
  <si>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</si>
  <si>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</si>
  <si>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</si>
  <si>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</si>
  <si>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</si>
  <si>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</si>
  <si>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</si>
  <si>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</si>
  <si>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</si>
  <si>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</si>
  <si>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</si>
  <si>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</si>
  <si>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</si>
  <si>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</si>
  <si>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</si>
  <si>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</si>
  <si>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</si>
  <si>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</si>
  <si>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</si>
  <si>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</si>
  <si>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</si>
  <si>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</si>
  <si>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</si>
  <si>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</si>
  <si>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</si>
  <si>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</si>
  <si>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</si>
  <si>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</si>
  <si>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</si>
  <si>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</si>
  <si>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</si>
  <si>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</si>
  <si>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</si>
  <si>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</si>
  <si>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</si>
  <si>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</si>
  <si>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</si>
  <si>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</si>
  <si>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</si>
  <si>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</si>
  <si>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</si>
  <si>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</si>
  <si>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</si>
  <si>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</si>
  <si>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</si>
  <si>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</si>
  <si>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</si>
  <si>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</si>
  <si>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</si>
  <si>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</si>
  <si>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</si>
  <si>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</si>
  <si>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</si>
  <si>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</si>
  <si>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</si>
  <si>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</si>
  <si>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</si>
  <si>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</si>
  <si>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</si>
  <si>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</si>
  <si>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</si>
  <si>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</si>
  <si>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</si>
  <si>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</si>
  <si>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</si>
  <si>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</si>
  <si>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</si>
  <si>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</si>
  <si>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</si>
  <si>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</si>
  <si>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</si>
  <si>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</si>
  <si>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</si>
  <si>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</si>
  <si>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</si>
  <si>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</si>
  <si>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</si>
  <si>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</si>
  <si>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</si>
  <si>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</si>
  <si>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</si>
  <si>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</si>
  <si>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</si>
  <si>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</si>
  <si>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</si>
  <si>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</si>
  <si>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</si>
  <si>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</si>
  <si>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</si>
  <si>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</si>
  <si>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</si>
  <si>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</si>
  <si>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</si>
  <si>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</si>
  <si>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</si>
  <si>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</si>
  <si>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</si>
  <si>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</si>
  <si>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</si>
  <si>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</si>
  <si>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</si>
  <si>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</si>
  <si>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</si>
  <si>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</si>
  <si>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</si>
  <si>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</si>
  <si>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</si>
  <si>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</si>
  <si>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</si>
  <si>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</si>
  <si>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</si>
  <si>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</si>
  <si>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</si>
  <si>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</si>
  <si>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</si>
  <si>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</si>
  <si>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</si>
  <si>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</si>
  <si>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</si>
  <si>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</si>
  <si>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</si>
  <si>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</si>
  <si>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</si>
  <si>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</si>
  <si>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</si>
  <si>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</si>
  <si>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</si>
  <si>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</si>
  <si>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</si>
  <si>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</si>
  <si>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</si>
  <si>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</si>
  <si>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</si>
  <si>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</si>
  <si>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</si>
  <si>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РОЗА АД</t>
  </si>
  <si>
    <t>115009344</t>
  </si>
  <si>
    <t>СПАС БОРИСОВ ВИДЕВ</t>
  </si>
  <si>
    <t>изпълнителен директор</t>
  </si>
  <si>
    <t>гр.КАРЛОВО, ИНДУСТРИАЛНА ЗОНА 1</t>
  </si>
  <si>
    <t>www.bulgarianrose.bg</t>
  </si>
  <si>
    <t>СТОЯНКА КУЗМАНОВА НЕДЕЛЧЕВА</t>
  </si>
  <si>
    <t>гл. счетоводител</t>
  </si>
  <si>
    <t>contact@bulgarianrose.bg</t>
  </si>
  <si>
    <t>http://www.x3news.com/?page=Company&amp;BULSTAT=115009344</t>
  </si>
  <si>
    <t>033593320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</si>
</sst>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22" fillId="34" borderId="44" xfId="55" applyNumberFormat="1" applyFont="1" applyFill="1" applyBorder="1" applyAlignment="1" applyProtection="1">
      <alignment/>
      <protection locked="0"/>
    </xf>
    <xf numFmtId="49" fontId="22" fillId="34" borderId="11" xfId="55" applyNumberFormat="1" applyFont="1" applyFill="1" applyBorder="1" applyAlignment="1" applyProtection="1">
      <alignment/>
      <protection locked="0"/>
    </xf>
    <xf numFmtId="49" fontId="22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3">
        <v>1</v>
      </c>
      <c r="AA1" s="474">
        <f>IF(ISBLANK(_endDate),"",_endDate)</f>
        <v>44561</v>
      </c>
    </row>
    <row r="2" spans="1:27" ht="15.75">
      <c r="A2" s="464" t="s">
        <v>678</v>
      </c>
      <c r="B2" s="459"/>
      <c r="Z2" s="473">
        <v>2</v>
      </c>
      <c r="AA2" s="474">
        <f>IF(ISBLANK(_pdeReportingDate),"",_pdeReportingDate)</f>
        <v>44588</v>
      </c>
    </row>
    <row r="3" spans="1:27" ht="15.75">
      <c r="A3" s="460" t="s">
        <v>653</v>
      </c>
      <c r="B3" s="461"/>
      <c r="Z3" s="473">
        <v>3</v>
      </c>
      <c r="AA3" s="474" t="str">
        <f>IF(ISBLANK(_authorName),"",_authorName)</f>
        <v>СТОЯНКА КУЗМАНОВА НЕДЕЛЧЕВА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44561</v>
      </c>
    </row>
    <row r="11" spans="1:2" ht="15.75">
      <c r="A11" s="7" t="s">
        <v>666</v>
      </c>
      <c r="B11" s="356">
        <v>44588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692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75" t="s">
        <v>690</v>
      </c>
    </row>
    <row r="24" spans="1:2" ht="15.75">
      <c r="A24" s="10" t="s">
        <v>612</v>
      </c>
      <c r="B24" s="476" t="s">
        <v>687</v>
      </c>
    </row>
    <row r="25" spans="1:2" ht="15.75">
      <c r="A25" s="7" t="s">
        <v>615</v>
      </c>
      <c r="B25" s="477" t="s">
        <v>691</v>
      </c>
    </row>
    <row r="26" spans="1:2" ht="15.75">
      <c r="A26" s="10" t="s">
        <v>659</v>
      </c>
      <c r="B26" s="357" t="s">
        <v>688</v>
      </c>
    </row>
    <row r="27" spans="1:2" ht="15.75">
      <c r="A27" s="10" t="s">
        <v>660</v>
      </c>
      <c r="B27" s="357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882</v>
      </c>
      <c r="D13" s="138">
        <v>966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8">
        <v>11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132</v>
      </c>
      <c r="D15" s="138">
        <v>158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82</v>
      </c>
      <c r="D16" s="138">
        <v>108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94</v>
      </c>
      <c r="D17" s="138">
        <v>126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165</v>
      </c>
      <c r="D18" s="138">
        <v>157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52</v>
      </c>
      <c r="D19" s="138">
        <v>66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2428</v>
      </c>
      <c r="D20" s="376">
        <f>SUM(D12:D19)</f>
        <v>2600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135</v>
      </c>
      <c r="H21" s="137">
        <v>135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1253</v>
      </c>
      <c r="H22" s="392">
        <f>SUM(H23:H25)</f>
        <v>1343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8">
        <v>1242</v>
      </c>
    </row>
    <row r="24" spans="1:13" ht="15.75">
      <c r="A24" s="76" t="s">
        <v>67</v>
      </c>
      <c r="B24" s="78" t="s">
        <v>68</v>
      </c>
      <c r="C24" s="138">
        <v>24</v>
      </c>
      <c r="D24" s="138">
        <v>33</v>
      </c>
      <c r="E24" s="143" t="s">
        <v>69</v>
      </c>
      <c r="F24" s="80" t="s">
        <v>70</v>
      </c>
      <c r="G24" s="138">
        <v>0</v>
      </c>
      <c r="H24" s="138"/>
      <c r="M24" s="85"/>
    </row>
    <row r="25" spans="1:8" ht="15.75">
      <c r="A25" s="76" t="s">
        <v>71</v>
      </c>
      <c r="B25" s="78" t="s">
        <v>72</v>
      </c>
      <c r="C25" s="138">
        <v>0</v>
      </c>
      <c r="D25" s="138">
        <v>0</v>
      </c>
      <c r="E25" s="76" t="s">
        <v>73</v>
      </c>
      <c r="F25" s="80" t="s">
        <v>74</v>
      </c>
      <c r="G25" s="138">
        <v>11</v>
      </c>
      <c r="H25" s="138">
        <v>101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1388</v>
      </c>
      <c r="H26" s="376">
        <f>H20+H21+H22</f>
        <v>1478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24</v>
      </c>
      <c r="D28" s="376">
        <f>SUM(D24:D27)</f>
        <v>33</v>
      </c>
      <c r="E28" s="143" t="s">
        <v>84</v>
      </c>
      <c r="F28" s="80" t="s">
        <v>85</v>
      </c>
      <c r="G28" s="373">
        <f>SUM(G29:G31)</f>
        <v>79</v>
      </c>
      <c r="H28" s="374">
        <f>SUM(H29:H31)</f>
        <v>154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79</v>
      </c>
      <c r="H29" s="138">
        <v>154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0</v>
      </c>
      <c r="H30" s="138">
        <v>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>
        <v>0</v>
      </c>
      <c r="H31" s="138">
        <v>0</v>
      </c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354</v>
      </c>
      <c r="H32" s="138">
        <v>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>
        <v>0</v>
      </c>
      <c r="H33" s="138">
        <v>-136</v>
      </c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433</v>
      </c>
      <c r="H34" s="376">
        <f>H28+H32+H33</f>
        <v>18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7172</v>
      </c>
      <c r="H37" s="378">
        <f>H26+H18+H34</f>
        <v>6847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1</v>
      </c>
      <c r="D45" s="137">
        <v>1</v>
      </c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0</v>
      </c>
      <c r="H49" s="137">
        <v>19</v>
      </c>
    </row>
    <row r="50" spans="1:8" ht="15.75">
      <c r="A50" s="76" t="s">
        <v>152</v>
      </c>
      <c r="B50" s="78" t="s">
        <v>153</v>
      </c>
      <c r="C50" s="138">
        <v>0</v>
      </c>
      <c r="D50" s="137">
        <v>86</v>
      </c>
      <c r="E50" s="142" t="s">
        <v>52</v>
      </c>
      <c r="F50" s="82" t="s">
        <v>154</v>
      </c>
      <c r="G50" s="373">
        <f>SUM(G44:G49)</f>
        <v>0</v>
      </c>
      <c r="H50" s="374">
        <f>SUM(H44:H49)</f>
        <v>19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41</v>
      </c>
      <c r="H55" s="137">
        <v>51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2453</v>
      </c>
      <c r="D56" s="380">
        <f>D20+D21+D22+D28+D33+D46+D52+D54+D55</f>
        <v>2720</v>
      </c>
      <c r="E56" s="87" t="s">
        <v>557</v>
      </c>
      <c r="F56" s="86" t="s">
        <v>172</v>
      </c>
      <c r="G56" s="377">
        <f>G50+G52+G53+G54+G55</f>
        <v>41</v>
      </c>
      <c r="H56" s="378">
        <f>H50+H52+H53+H54+H55</f>
        <v>70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1183</v>
      </c>
      <c r="D59" s="138">
        <v>1204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1793</v>
      </c>
      <c r="D60" s="138">
        <v>2618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17</v>
      </c>
      <c r="D61" s="138">
        <v>28</v>
      </c>
      <c r="E61" s="141" t="s">
        <v>188</v>
      </c>
      <c r="F61" s="80" t="s">
        <v>189</v>
      </c>
      <c r="G61" s="373">
        <f>SUM(G62:G68)</f>
        <v>364</v>
      </c>
      <c r="H61" s="374">
        <f>SUM(H62:H68)</f>
        <v>343</v>
      </c>
    </row>
    <row r="62" spans="1:13" ht="15.75">
      <c r="A62" s="76" t="s">
        <v>186</v>
      </c>
      <c r="B62" s="81" t="s">
        <v>187</v>
      </c>
      <c r="C62" s="138">
        <v>0</v>
      </c>
      <c r="D62" s="138">
        <v>0</v>
      </c>
      <c r="E62" s="141" t="s">
        <v>192</v>
      </c>
      <c r="F62" s="80" t="s">
        <v>193</v>
      </c>
      <c r="G62" s="138">
        <v>121</v>
      </c>
      <c r="H62" s="138">
        <v>146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157</v>
      </c>
      <c r="H64" s="138">
        <v>152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2993</v>
      </c>
      <c r="D65" s="376">
        <f>SUM(D59:D64)</f>
        <v>3850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</v>
      </c>
      <c r="H66" s="138">
        <v>5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30</v>
      </c>
      <c r="H67" s="138">
        <v>19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51</v>
      </c>
      <c r="H68" s="138">
        <v>21</v>
      </c>
    </row>
    <row r="69" spans="1:8" ht="15.75">
      <c r="A69" s="76" t="s">
        <v>210</v>
      </c>
      <c r="B69" s="78" t="s">
        <v>211</v>
      </c>
      <c r="C69" s="138">
        <v>475</v>
      </c>
      <c r="D69" s="138">
        <v>399</v>
      </c>
      <c r="E69" s="142" t="s">
        <v>79</v>
      </c>
      <c r="F69" s="80" t="s">
        <v>216</v>
      </c>
      <c r="G69" s="138">
        <v>87</v>
      </c>
      <c r="H69" s="138">
        <v>78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147</v>
      </c>
      <c r="H70" s="138">
        <v>118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0</v>
      </c>
      <c r="E71" s="264" t="s">
        <v>47</v>
      </c>
      <c r="F71" s="82" t="s">
        <v>223</v>
      </c>
      <c r="G71" s="375">
        <f>G59+G60+G61+G69+G70</f>
        <v>598</v>
      </c>
      <c r="H71" s="376">
        <f>H59+H60+H61+H69+H70</f>
        <v>539</v>
      </c>
    </row>
    <row r="72" spans="1:8" ht="15.75">
      <c r="A72" s="76" t="s">
        <v>221</v>
      </c>
      <c r="B72" s="78" t="s">
        <v>222</v>
      </c>
      <c r="C72" s="138">
        <v>1</v>
      </c>
      <c r="D72" s="138">
        <v>18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3</v>
      </c>
      <c r="D73" s="138">
        <v>3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15</v>
      </c>
      <c r="D75" s="138">
        <v>134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494</v>
      </c>
      <c r="D76" s="376">
        <f>SUM(D68:D75)</f>
        <v>554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124</v>
      </c>
      <c r="H77" s="269">
        <v>101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722</v>
      </c>
      <c r="H79" s="378">
        <f>H71+H73+H75+H77</f>
        <v>640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21</v>
      </c>
      <c r="D88" s="138">
        <v>30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1959</v>
      </c>
      <c r="D89" s="138">
        <v>382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1980</v>
      </c>
      <c r="D92" s="376">
        <f>SUM(D88:D91)</f>
        <v>412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15</v>
      </c>
      <c r="D93" s="269">
        <v>21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5482</v>
      </c>
      <c r="D94" s="380">
        <f>D65+D76+D85+D92+D93</f>
        <v>4837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7935</v>
      </c>
      <c r="D95" s="382">
        <f>D94+D56</f>
        <v>7557</v>
      </c>
      <c r="E95" s="169" t="s">
        <v>633</v>
      </c>
      <c r="F95" s="279" t="s">
        <v>268</v>
      </c>
      <c r="G95" s="381">
        <f>G37+G40+G56+G79</f>
        <v>7935</v>
      </c>
      <c r="H95" s="382">
        <f>H37+H40+H56+H79</f>
        <v>7557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68" t="s">
        <v>666</v>
      </c>
      <c r="B98" s="479">
        <f>pdeReportingDate</f>
        <v>44588</v>
      </c>
      <c r="C98" s="479"/>
      <c r="D98" s="479"/>
      <c r="E98" s="479"/>
      <c r="F98" s="479"/>
      <c r="G98" s="479"/>
      <c r="H98" s="479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0" t="str">
        <f>authorName</f>
        <v>СТОЯНКА КУЗМАНОВА НЕДЕЛЧЕВА</v>
      </c>
      <c r="C100" s="480"/>
      <c r="D100" s="480"/>
      <c r="E100" s="480"/>
      <c r="F100" s="480"/>
      <c r="G100" s="480"/>
      <c r="H100" s="480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0"/>
      <c r="B103" s="478" t="s">
        <v>668</v>
      </c>
      <c r="C103" s="478"/>
      <c r="D103" s="478"/>
      <c r="E103" s="478"/>
      <c r="M103" s="85"/>
    </row>
    <row r="104" spans="1:5" ht="21.75" customHeight="1">
      <c r="A104" s="470"/>
      <c r="B104" s="478" t="s">
        <v>668</v>
      </c>
      <c r="C104" s="478"/>
      <c r="D104" s="478"/>
      <c r="E104" s="478"/>
    </row>
    <row r="105" spans="1:13" ht="21.75" customHeight="1">
      <c r="A105" s="470"/>
      <c r="B105" s="478" t="s">
        <v>668</v>
      </c>
      <c r="C105" s="478"/>
      <c r="D105" s="478"/>
      <c r="E105" s="478"/>
      <c r="M105" s="85"/>
    </row>
    <row r="106" spans="1:5" ht="21.75" customHeight="1">
      <c r="A106" s="470"/>
      <c r="B106" s="478" t="s">
        <v>668</v>
      </c>
      <c r="C106" s="478"/>
      <c r="D106" s="478"/>
      <c r="E106" s="478"/>
    </row>
    <row r="107" spans="1:13" ht="21.75" customHeight="1">
      <c r="A107" s="470"/>
      <c r="B107" s="478"/>
      <c r="C107" s="478"/>
      <c r="D107" s="478"/>
      <c r="E107" s="478"/>
      <c r="M107" s="85"/>
    </row>
    <row r="108" spans="1:5" ht="21.75" customHeight="1">
      <c r="A108" s="470"/>
      <c r="B108" s="478"/>
      <c r="C108" s="478"/>
      <c r="D108" s="478"/>
      <c r="E108" s="478"/>
    </row>
    <row r="109" spans="1:13" ht="21.75" customHeight="1">
      <c r="A109" s="470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983</v>
      </c>
      <c r="D12" s="255">
        <v>2083</v>
      </c>
      <c r="E12" s="135" t="s">
        <v>277</v>
      </c>
      <c r="F12" s="180" t="s">
        <v>278</v>
      </c>
      <c r="G12" s="255">
        <v>3274</v>
      </c>
      <c r="H12" s="255">
        <v>2471</v>
      </c>
    </row>
    <row r="13" spans="1:8" ht="15.75">
      <c r="A13" s="135" t="s">
        <v>279</v>
      </c>
      <c r="B13" s="131" t="s">
        <v>280</v>
      </c>
      <c r="C13" s="255">
        <v>539</v>
      </c>
      <c r="D13" s="255">
        <v>532</v>
      </c>
      <c r="E13" s="135" t="s">
        <v>281</v>
      </c>
      <c r="F13" s="180" t="s">
        <v>282</v>
      </c>
      <c r="G13" s="255">
        <v>267</v>
      </c>
      <c r="H13" s="255">
        <v>206</v>
      </c>
    </row>
    <row r="14" spans="1:8" ht="15.75">
      <c r="A14" s="135" t="s">
        <v>283</v>
      </c>
      <c r="B14" s="131" t="s">
        <v>284</v>
      </c>
      <c r="C14" s="255">
        <v>201</v>
      </c>
      <c r="D14" s="255">
        <v>467</v>
      </c>
      <c r="E14" s="185" t="s">
        <v>285</v>
      </c>
      <c r="F14" s="180" t="s">
        <v>286</v>
      </c>
      <c r="G14" s="255">
        <v>191</v>
      </c>
      <c r="H14" s="255">
        <v>132</v>
      </c>
    </row>
    <row r="15" spans="1:8" ht="15.75">
      <c r="A15" s="135" t="s">
        <v>287</v>
      </c>
      <c r="B15" s="131" t="s">
        <v>288</v>
      </c>
      <c r="C15" s="255">
        <v>978</v>
      </c>
      <c r="D15" s="255">
        <v>1172</v>
      </c>
      <c r="E15" s="185" t="s">
        <v>79</v>
      </c>
      <c r="F15" s="180" t="s">
        <v>289</v>
      </c>
      <c r="G15" s="255">
        <v>137</v>
      </c>
      <c r="H15" s="255">
        <v>132</v>
      </c>
    </row>
    <row r="16" spans="1:8" ht="15.75">
      <c r="A16" s="135" t="s">
        <v>290</v>
      </c>
      <c r="B16" s="131" t="s">
        <v>291</v>
      </c>
      <c r="C16" s="255">
        <v>155</v>
      </c>
      <c r="D16" s="255">
        <v>182</v>
      </c>
      <c r="E16" s="176" t="s">
        <v>52</v>
      </c>
      <c r="F16" s="204" t="s">
        <v>292</v>
      </c>
      <c r="G16" s="406">
        <f>SUM(G12:G15)</f>
        <v>3869</v>
      </c>
      <c r="H16" s="407">
        <f>SUM(H12:H15)</f>
        <v>2941</v>
      </c>
    </row>
    <row r="17" spans="1:8" ht="31.5">
      <c r="A17" s="135" t="s">
        <v>293</v>
      </c>
      <c r="B17" s="131" t="s">
        <v>294</v>
      </c>
      <c r="C17" s="255">
        <v>103</v>
      </c>
      <c r="D17" s="255">
        <v>86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743</v>
      </c>
      <c r="D18" s="255">
        <v>-1222</v>
      </c>
      <c r="E18" s="174" t="s">
        <v>297</v>
      </c>
      <c r="F18" s="178" t="s">
        <v>298</v>
      </c>
      <c r="G18" s="417">
        <v>482</v>
      </c>
      <c r="H18" s="417">
        <v>347</v>
      </c>
    </row>
    <row r="19" spans="1:8" ht="15.75">
      <c r="A19" s="135" t="s">
        <v>299</v>
      </c>
      <c r="B19" s="131" t="s">
        <v>300</v>
      </c>
      <c r="C19" s="255">
        <v>253</v>
      </c>
      <c r="D19" s="255">
        <v>113</v>
      </c>
      <c r="E19" s="135" t="s">
        <v>301</v>
      </c>
      <c r="F19" s="177" t="s">
        <v>302</v>
      </c>
      <c r="G19" s="255"/>
      <c r="H19" s="255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3955</v>
      </c>
      <c r="D22" s="407">
        <f>SUM(D12:D18)+D19</f>
        <v>3413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0</v>
      </c>
      <c r="D25" s="255">
        <v>1</v>
      </c>
      <c r="E25" s="135" t="s">
        <v>318</v>
      </c>
      <c r="F25" s="177" t="s">
        <v>319</v>
      </c>
      <c r="G25" s="255">
        <v>4</v>
      </c>
      <c r="H25" s="256">
        <v>0</v>
      </c>
    </row>
    <row r="26" spans="1:8" ht="31.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1</v>
      </c>
      <c r="D27" s="255">
        <v>2</v>
      </c>
      <c r="E27" s="176" t="s">
        <v>104</v>
      </c>
      <c r="F27" s="178" t="s">
        <v>326</v>
      </c>
      <c r="G27" s="406">
        <f>SUM(G22:G26)</f>
        <v>4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v>7</v>
      </c>
      <c r="D28" s="255">
        <v>8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8</v>
      </c>
      <c r="D29" s="407">
        <f>SUM(D25:D28)</f>
        <v>11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3963</v>
      </c>
      <c r="D31" s="413">
        <f>D29+D22</f>
        <v>3424</v>
      </c>
      <c r="E31" s="191" t="s">
        <v>548</v>
      </c>
      <c r="F31" s="206" t="s">
        <v>331</v>
      </c>
      <c r="G31" s="193">
        <f>G16+G18+G27</f>
        <v>4355</v>
      </c>
      <c r="H31" s="194">
        <f>H16+H18+H27</f>
        <v>3288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392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136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3963</v>
      </c>
      <c r="D36" s="415">
        <f>D31-D34+D35</f>
        <v>3424</v>
      </c>
      <c r="E36" s="202" t="s">
        <v>346</v>
      </c>
      <c r="F36" s="196" t="s">
        <v>347</v>
      </c>
      <c r="G36" s="207">
        <f>G35-G34+G31</f>
        <v>4355</v>
      </c>
      <c r="H36" s="208">
        <f>H35-H34+H31</f>
        <v>3288</v>
      </c>
    </row>
    <row r="37" spans="1:8" ht="15.75">
      <c r="A37" s="201" t="s">
        <v>348</v>
      </c>
      <c r="B37" s="171" t="s">
        <v>349</v>
      </c>
      <c r="C37" s="412">
        <f>IF((G36-C36)&gt;0,G36-C36,0)</f>
        <v>392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136</v>
      </c>
    </row>
    <row r="38" spans="1:8" ht="15.75">
      <c r="A38" s="174" t="s">
        <v>352</v>
      </c>
      <c r="B38" s="178" t="s">
        <v>353</v>
      </c>
      <c r="C38" s="406">
        <f>C39+C40+C41</f>
        <v>38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38</v>
      </c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354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136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354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136</v>
      </c>
    </row>
    <row r="45" spans="1:8" ht="16.5" thickBot="1">
      <c r="A45" s="210" t="s">
        <v>371</v>
      </c>
      <c r="B45" s="211" t="s">
        <v>372</v>
      </c>
      <c r="C45" s="408">
        <f>C36+C38+C42</f>
        <v>4355</v>
      </c>
      <c r="D45" s="409">
        <f>D36+D38+D42</f>
        <v>3424</v>
      </c>
      <c r="E45" s="210" t="s">
        <v>373</v>
      </c>
      <c r="F45" s="212" t="s">
        <v>374</v>
      </c>
      <c r="G45" s="408">
        <f>G42+G36</f>
        <v>4355</v>
      </c>
      <c r="H45" s="409">
        <f>H42+H36</f>
        <v>3424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68" t="s">
        <v>666</v>
      </c>
      <c r="B50" s="479">
        <f>pdeReportingDate</f>
        <v>44588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0" t="str">
        <f>authorName</f>
        <v>СТОЯНКА КУЗМАНОВА НЕДЕЛЧЕВА</v>
      </c>
      <c r="C52" s="480"/>
      <c r="D52" s="480"/>
      <c r="E52" s="480"/>
      <c r="F52" s="480"/>
      <c r="G52" s="480"/>
      <c r="H52" s="480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0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0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0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0"/>
      <c r="B58" s="478" t="s">
        <v>668</v>
      </c>
      <c r="C58" s="478"/>
      <c r="D58" s="478"/>
      <c r="E58" s="478"/>
      <c r="F58" s="352"/>
      <c r="G58" s="41"/>
      <c r="H58" s="39"/>
    </row>
    <row r="59" spans="1:8" ht="15.75">
      <c r="A59" s="470"/>
      <c r="B59" s="478"/>
      <c r="C59" s="478"/>
      <c r="D59" s="478"/>
      <c r="E59" s="478"/>
      <c r="F59" s="352"/>
      <c r="G59" s="41"/>
      <c r="H59" s="39"/>
    </row>
    <row r="60" spans="1:8" ht="15.75">
      <c r="A60" s="470"/>
      <c r="B60" s="478"/>
      <c r="C60" s="478"/>
      <c r="D60" s="478"/>
      <c r="E60" s="478"/>
      <c r="F60" s="352"/>
      <c r="G60" s="41"/>
      <c r="H60" s="39"/>
    </row>
    <row r="61" spans="1:8" ht="15.75">
      <c r="A61" s="470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4326</v>
      </c>
      <c r="D11" s="138">
        <v>3720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-1831</v>
      </c>
      <c r="D12" s="138">
        <v>-2858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-1094</v>
      </c>
      <c r="D14" s="138">
        <v>-1429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-291</v>
      </c>
      <c r="D15" s="138">
        <v>-163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</v>
      </c>
      <c r="D16" s="138">
        <v>-5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498</v>
      </c>
      <c r="D20" s="138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1583</v>
      </c>
      <c r="D21" s="436">
        <f>SUM(D11:D20)</f>
        <v>-738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-11</v>
      </c>
      <c r="D23" s="138">
        <v>-62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8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8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8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8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8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-11</v>
      </c>
      <c r="D33" s="436">
        <f>SUM(D23:D32)</f>
        <v>-62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8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8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0</v>
      </c>
      <c r="D37" s="138">
        <v>100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0</v>
      </c>
      <c r="D38" s="138">
        <v>-101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8">
        <v>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</v>
      </c>
      <c r="D41" s="138">
        <v>-10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-3</v>
      </c>
      <c r="D42" s="138">
        <v>-10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-4</v>
      </c>
      <c r="D43" s="438">
        <f>SUM(D35:D42)</f>
        <v>-21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1568</v>
      </c>
      <c r="D44" s="247">
        <f>D43+D33+D21</f>
        <v>-821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412</v>
      </c>
      <c r="D45" s="248">
        <v>1233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1980</v>
      </c>
      <c r="D46" s="250">
        <f>D45+D44</f>
        <v>412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666</v>
      </c>
      <c r="B54" s="479">
        <f>pdeReportingDate</f>
        <v>44588</v>
      </c>
      <c r="C54" s="479"/>
      <c r="D54" s="479"/>
      <c r="E54" s="479"/>
      <c r="F54" s="471"/>
      <c r="G54" s="471"/>
      <c r="H54" s="471"/>
      <c r="M54" s="85"/>
    </row>
    <row r="55" spans="1:13" s="39" customFormat="1" ht="15.75">
      <c r="A55" s="468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69" t="s">
        <v>8</v>
      </c>
      <c r="B56" s="480" t="str">
        <f>authorName</f>
        <v>СТОЯНКА КУЗМАНОВА НЕДЕЛЧЕВА</v>
      </c>
      <c r="C56" s="480"/>
      <c r="D56" s="480"/>
      <c r="E56" s="480"/>
      <c r="F56" s="67"/>
      <c r="G56" s="67"/>
      <c r="H56" s="67"/>
    </row>
    <row r="57" spans="1:8" s="39" customFormat="1" ht="15.75">
      <c r="A57" s="469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69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0"/>
      <c r="B59" s="478" t="s">
        <v>668</v>
      </c>
      <c r="C59" s="478"/>
      <c r="D59" s="478"/>
      <c r="E59" s="478"/>
      <c r="F59" s="352"/>
      <c r="G59" s="41"/>
      <c r="H59" s="39"/>
    </row>
    <row r="60" spans="1:8" ht="15.75">
      <c r="A60" s="470"/>
      <c r="B60" s="478" t="s">
        <v>668</v>
      </c>
      <c r="C60" s="478"/>
      <c r="D60" s="478"/>
      <c r="E60" s="478"/>
      <c r="F60" s="352"/>
      <c r="G60" s="41"/>
      <c r="H60" s="39"/>
    </row>
    <row r="61" spans="1:8" ht="15.75">
      <c r="A61" s="470"/>
      <c r="B61" s="478" t="s">
        <v>668</v>
      </c>
      <c r="C61" s="478"/>
      <c r="D61" s="478"/>
      <c r="E61" s="478"/>
      <c r="F61" s="352"/>
      <c r="G61" s="41"/>
      <c r="H61" s="39"/>
    </row>
    <row r="62" spans="1:8" ht="15.75">
      <c r="A62" s="470"/>
      <c r="B62" s="478" t="s">
        <v>668</v>
      </c>
      <c r="C62" s="478"/>
      <c r="D62" s="478"/>
      <c r="E62" s="478"/>
      <c r="F62" s="352"/>
      <c r="G62" s="41"/>
      <c r="H62" s="39"/>
    </row>
    <row r="63" spans="1:8" ht="15.75">
      <c r="A63" s="470"/>
      <c r="B63" s="478"/>
      <c r="C63" s="478"/>
      <c r="D63" s="478"/>
      <c r="E63" s="478"/>
      <c r="F63" s="352"/>
      <c r="G63" s="41"/>
      <c r="H63" s="39"/>
    </row>
    <row r="64" spans="1:8" ht="15.75">
      <c r="A64" s="470"/>
      <c r="B64" s="478"/>
      <c r="C64" s="478"/>
      <c r="D64" s="478"/>
      <c r="E64" s="478"/>
      <c r="F64" s="352"/>
      <c r="G64" s="41"/>
      <c r="H64" s="39"/>
    </row>
    <row r="65" spans="1:8" ht="15.75">
      <c r="A65" s="470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135</v>
      </c>
      <c r="F13" s="362">
        <f>'1-Баланс'!H23</f>
        <v>1242</v>
      </c>
      <c r="G13" s="362">
        <f>'1-Баланс'!H24</f>
        <v>0</v>
      </c>
      <c r="H13" s="363">
        <v>101</v>
      </c>
      <c r="I13" s="362">
        <f>'1-Баланс'!H29+'1-Баланс'!H32</f>
        <v>154</v>
      </c>
      <c r="J13" s="362">
        <f>'1-Баланс'!H30+'1-Баланс'!H33</f>
        <v>-136</v>
      </c>
      <c r="K13" s="363"/>
      <c r="L13" s="362">
        <f>SUM(C13:K13)</f>
        <v>6847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135</v>
      </c>
      <c r="F17" s="430">
        <f t="shared" si="2"/>
        <v>1242</v>
      </c>
      <c r="G17" s="430">
        <f t="shared" si="2"/>
        <v>0</v>
      </c>
      <c r="H17" s="430">
        <f t="shared" si="2"/>
        <v>101</v>
      </c>
      <c r="I17" s="430">
        <f t="shared" si="2"/>
        <v>154</v>
      </c>
      <c r="J17" s="430">
        <f t="shared" si="2"/>
        <v>-136</v>
      </c>
      <c r="K17" s="430">
        <f t="shared" si="2"/>
        <v>0</v>
      </c>
      <c r="L17" s="362">
        <f t="shared" si="1"/>
        <v>6847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354</v>
      </c>
      <c r="J18" s="362">
        <f>+'1-Баланс'!G33</f>
        <v>0</v>
      </c>
      <c r="K18" s="363"/>
      <c r="L18" s="362">
        <f t="shared" si="1"/>
        <v>354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69</v>
      </c>
      <c r="J19" s="109">
        <f>J20+J21</f>
        <v>0</v>
      </c>
      <c r="K19" s="109">
        <f t="shared" si="3"/>
        <v>0</v>
      </c>
      <c r="L19" s="362">
        <f t="shared" si="1"/>
        <v>69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v>69</v>
      </c>
      <c r="J21" s="255"/>
      <c r="K21" s="255"/>
      <c r="L21" s="362">
        <f t="shared" si="1"/>
        <v>69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>
        <v>-90</v>
      </c>
      <c r="I30" s="255">
        <v>-8</v>
      </c>
      <c r="J30" s="255"/>
      <c r="K30" s="255"/>
      <c r="L30" s="362">
        <f t="shared" si="1"/>
        <v>-98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135</v>
      </c>
      <c r="F31" s="430">
        <f t="shared" si="6"/>
        <v>1242</v>
      </c>
      <c r="G31" s="430">
        <f t="shared" si="6"/>
        <v>0</v>
      </c>
      <c r="H31" s="430">
        <f t="shared" si="6"/>
        <v>11</v>
      </c>
      <c r="I31" s="430">
        <f t="shared" si="6"/>
        <v>569</v>
      </c>
      <c r="J31" s="430">
        <f t="shared" si="6"/>
        <v>-136</v>
      </c>
      <c r="K31" s="430">
        <f t="shared" si="6"/>
        <v>0</v>
      </c>
      <c r="L31" s="362">
        <f t="shared" si="1"/>
        <v>7172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135</v>
      </c>
      <c r="F34" s="365">
        <f t="shared" si="7"/>
        <v>1242</v>
      </c>
      <c r="G34" s="365">
        <f t="shared" si="7"/>
        <v>0</v>
      </c>
      <c r="H34" s="365">
        <f t="shared" si="7"/>
        <v>11</v>
      </c>
      <c r="I34" s="365">
        <f t="shared" si="7"/>
        <v>569</v>
      </c>
      <c r="J34" s="365">
        <f t="shared" si="7"/>
        <v>-136</v>
      </c>
      <c r="K34" s="365">
        <f t="shared" si="7"/>
        <v>0</v>
      </c>
      <c r="L34" s="428">
        <f t="shared" si="1"/>
        <v>7172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68" t="s">
        <v>666</v>
      </c>
      <c r="B38" s="479">
        <f>pdeReportingDate</f>
        <v>44588</v>
      </c>
      <c r="C38" s="479"/>
      <c r="D38" s="479"/>
      <c r="E38" s="479"/>
      <c r="F38" s="479"/>
      <c r="G38" s="479"/>
      <c r="H38" s="479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0" t="str">
        <f>authorName</f>
        <v>СТОЯНКА КУЗМАНОВА НЕДЕЛЧЕВА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0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.75">
      <c r="A44" s="470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.75">
      <c r="A45" s="470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.75">
      <c r="A46" s="470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.75">
      <c r="A47" s="470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0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0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.7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68" t="s">
        <v>666</v>
      </c>
      <c r="B151" s="479">
        <f>pdeReportingDate</f>
        <v>44588</v>
      </c>
      <c r="C151" s="479"/>
      <c r="D151" s="479"/>
      <c r="E151" s="479"/>
      <c r="F151" s="479"/>
      <c r="G151" s="479"/>
      <c r="H151" s="479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0" t="str">
        <f>authorName</f>
        <v>СТОЯНКА КУЗМАНОВА НЕДЕЛЧЕВА</v>
      </c>
      <c r="C153" s="480"/>
      <c r="D153" s="480"/>
      <c r="E153" s="480"/>
      <c r="F153" s="480"/>
      <c r="G153" s="480"/>
      <c r="H153" s="480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0"/>
      <c r="B156" s="478" t="s">
        <v>668</v>
      </c>
      <c r="C156" s="478"/>
      <c r="D156" s="478"/>
      <c r="E156" s="478"/>
      <c r="F156" s="352"/>
      <c r="G156" s="41"/>
      <c r="H156" s="39"/>
    </row>
    <row r="157" spans="1:8" ht="15.75">
      <c r="A157" s="470"/>
      <c r="B157" s="478" t="s">
        <v>668</v>
      </c>
      <c r="C157" s="478"/>
      <c r="D157" s="478"/>
      <c r="E157" s="478"/>
      <c r="F157" s="352"/>
      <c r="G157" s="41"/>
      <c r="H157" s="39"/>
    </row>
    <row r="158" spans="1:8" ht="15.75">
      <c r="A158" s="470"/>
      <c r="B158" s="478" t="s">
        <v>668</v>
      </c>
      <c r="C158" s="478"/>
      <c r="D158" s="478"/>
      <c r="E158" s="478"/>
      <c r="F158" s="352"/>
      <c r="G158" s="41"/>
      <c r="H158" s="39"/>
    </row>
    <row r="159" spans="1:8" ht="15.75">
      <c r="A159" s="470"/>
      <c r="B159" s="478" t="s">
        <v>668</v>
      </c>
      <c r="C159" s="478"/>
      <c r="D159" s="478"/>
      <c r="E159" s="478"/>
      <c r="F159" s="352"/>
      <c r="G159" s="41"/>
      <c r="H159" s="39"/>
    </row>
    <row r="160" spans="1:8" ht="15.75">
      <c r="A160" s="470"/>
      <c r="B160" s="478"/>
      <c r="C160" s="478"/>
      <c r="D160" s="478"/>
      <c r="E160" s="478"/>
      <c r="F160" s="352"/>
      <c r="G160" s="41"/>
      <c r="H160" s="39"/>
    </row>
    <row r="161" spans="1:8" ht="15.75">
      <c r="A161" s="470"/>
      <c r="B161" s="478"/>
      <c r="C161" s="478"/>
      <c r="D161" s="478"/>
      <c r="E161" s="478"/>
      <c r="F161" s="352"/>
      <c r="G161" s="41"/>
      <c r="H161" s="39"/>
    </row>
    <row r="162" spans="1:8" ht="15.75">
      <c r="A162" s="470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01.01.2021 г. до 31.12.2021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7935</v>
      </c>
      <c r="D6" s="452">
        <f aca="true" t="shared" si="0" ref="D6:D15">C6-E6</f>
        <v>0</v>
      </c>
      <c r="E6" s="451">
        <f>'1-Баланс'!G95</f>
        <v>7935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7172</v>
      </c>
      <c r="D7" s="452">
        <f t="shared" si="0"/>
        <v>1821</v>
      </c>
      <c r="E7" s="451">
        <f>'1-Баланс'!G18</f>
        <v>5351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354</v>
      </c>
      <c r="D8" s="452">
        <f t="shared" si="0"/>
        <v>0</v>
      </c>
      <c r="E8" s="451">
        <f>ABS('2-Отчет за доходите'!C44)-ABS('2-Отчет за доходите'!G44)</f>
        <v>354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412</v>
      </c>
      <c r="D9" s="452">
        <f t="shared" si="0"/>
        <v>0</v>
      </c>
      <c r="E9" s="451">
        <f>'3-Отчет за паричния поток'!C45</f>
        <v>412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1980</v>
      </c>
      <c r="D10" s="452">
        <f t="shared" si="0"/>
        <v>0</v>
      </c>
      <c r="E10" s="451">
        <f>'3-Отчет за паричния поток'!C46</f>
        <v>1980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7172</v>
      </c>
      <c r="D11" s="452">
        <f t="shared" si="0"/>
        <v>0</v>
      </c>
      <c r="E11" s="451">
        <f>'4-Отчет за собствения капитал'!L34</f>
        <v>7172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0.09149651072628587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0.04935861684327942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0.4639580602883355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0.0446124763705104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1.098914963411557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7.592797783933518</v>
      </c>
    </row>
    <row r="11" spans="1:4" ht="63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3.4265927977839334</v>
      </c>
    </row>
    <row r="12" spans="1:4" ht="47.2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2.742382271468144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2.742382271468144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0.7105601469237833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0.48758664146187775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0.005684181339248579</v>
      </c>
    </row>
    <row r="19" spans="1:4" ht="31.5">
      <c r="A19" s="370">
        <v>13</v>
      </c>
      <c r="B19" s="368" t="s">
        <v>624</v>
      </c>
      <c r="C19" s="369" t="s">
        <v>600</v>
      </c>
      <c r="D19" s="418">
        <f>D4/D5</f>
        <v>0.10638594534300055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0.09615626969124133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392</v>
      </c>
      <c r="E21" s="472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0.05465699944227551</v>
      </c>
    </row>
    <row r="23" spans="1:4" ht="31.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0.13616532721010333</v>
      </c>
    </row>
    <row r="24" spans="1:4" ht="31.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1.2866779089376055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882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132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82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94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165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52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2428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24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1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2453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1183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1793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17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2993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475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494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21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1959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1980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15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5482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7935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135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1253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1388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79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79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354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433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7172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41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364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121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157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30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51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87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147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598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124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722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7935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983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539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201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978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155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103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743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253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3955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7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8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3963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392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3963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392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38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38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354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354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4355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3274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267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191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137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3869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482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4355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4355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4355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4326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-1831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-1094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-291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-25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498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1583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-11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-11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-1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-3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44561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1568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44561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412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44561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1980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44561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44561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44561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44561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44561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44561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44561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44561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44561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44561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44561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44561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44561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44561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44561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44561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44561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44561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44561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44561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44561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44561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44561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44561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44561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44561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44561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44561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44561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44561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44561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44561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44561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44561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44561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44561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44561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44561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44561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44561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44561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44561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44561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44561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44561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44561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44561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135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44561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44561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44561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44561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135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44561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44561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44561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44561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44561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44561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44561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44561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44561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44561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44561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44561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44561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44561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135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44561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44561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44561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135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44561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44561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44561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44561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44561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44561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44561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44561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44561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44561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44561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44561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44561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44561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44561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44561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44561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44561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44561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44561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44561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44561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44561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44561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44561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44561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44561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44561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44561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44561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44561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44561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44561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44561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44561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44561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44561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44561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44561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44561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44561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44561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44561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44561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44561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101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44561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44561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44561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44561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101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44561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44561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44561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44561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44561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44561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44561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44561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44561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44561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44561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44561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44561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-90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44561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11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44561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44561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44561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11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44561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154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44561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44561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44561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44561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154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44561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354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44561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69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44561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44561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69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44561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44561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44561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44561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44561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44561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44561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44561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44561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-8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44561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569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44561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44561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44561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569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44561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-136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44561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44561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44561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44561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-136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44561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44561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44561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44561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44561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44561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44561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44561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44561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44561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44561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44561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44561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44561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-136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44561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44561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44561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-136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44561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44561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44561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44561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44561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44561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44561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44561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44561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44561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44561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44561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44561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44561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44561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44561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44561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44561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44561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44561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44561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44561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44561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6847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44561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44561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44561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44561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6847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44561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354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44561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69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44561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44561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69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44561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44561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44561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44561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44561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44561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44561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44561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44561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-98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44561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7172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44561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44561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44561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7172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44561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44561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44561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44561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44561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44561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44561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44561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44561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44561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44561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44561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44561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44561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44561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44561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44561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44561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44561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44561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44561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44561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44561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44561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44561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44561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44561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44561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44561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44561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44561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44561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44561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44561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44561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44561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44561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44561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44561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44561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44561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44561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44561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44561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44561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44561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44561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44561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44561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44561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44561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44561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44561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44561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44561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44561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44561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44561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44561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44561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44561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2022-01-27T13:05:41Z</cp:lastPrinted>
  <dcterms:created xsi:type="dcterms:W3CDTF">2006-09-16T00:00:00Z</dcterms:created>
  <dcterms:modified xsi:type="dcterms:W3CDTF">2022-01-27T13:05:48Z</dcterms:modified>
  <cp:category/>
  <cp:version/>
  <cp:contentType/>
  <cp:contentStatus/>
</cp:coreProperties>
</file>