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<sst xmlns="http://schemas.openxmlformats.org/spreadsheetml/2006/main" count="4320" uniqueCount="1001">
  <si>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</si>
  <si>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</si>
  <si>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</si>
  <si>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</si>
  <si>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</si>
  <si>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</si>
  <si>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</si>
  <si>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</si>
  <si>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</si>
  <si>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</si>
  <si>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</si>
  <si>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</si>
  <si>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</si>
  <si>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</si>
  <si>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</si>
  <si>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</si>
  <si>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</si>
  <si>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</si>
  <si>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</si>
  <si>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</si>
  <si>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</si>
  <si>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</si>
  <si>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</si>
  <si>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</si>
  <si>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</si>
  <si>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</si>
  <si>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</si>
  <si>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</si>
  <si>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</si>
  <si>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</si>
  <si>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</si>
  <si>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</si>
  <si>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</si>
  <si>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</si>
  <si>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</si>
  <si>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</si>
  <si>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</si>
  <si>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</si>
  <si>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</si>
  <si>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</si>
  <si>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</si>
  <si>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</si>
  <si>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</si>
  <si>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</si>
  <si>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</si>
  <si>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</si>
  <si>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</si>
  <si>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</si>
  <si>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</si>
  <si>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</si>
  <si>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</si>
  <si>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</si>
  <si>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</si>
  <si>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</si>
  <si>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</si>
  <si>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</si>
  <si>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</si>
  <si>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</si>
  <si>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</si>
  <si>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</si>
  <si>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</si>
  <si>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</si>
  <si>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</si>
  <si>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</si>
  <si>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</si>
  <si>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</si>
  <si>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</si>
  <si>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</si>
  <si>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</si>
  <si>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</si>
  <si>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</si>
  <si>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</si>
  <si>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</si>
  <si>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</si>
  <si>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</si>
  <si>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</si>
  <si>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</si>
  <si>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</si>
  <si>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</si>
  <si>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</si>
  <si>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</si>
  <si>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</si>
  <si>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</si>
  <si>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</si>
  <si>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</si>
  <si>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</si>
  <si>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</si>
  <si>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</si>
  <si>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</si>
  <si>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</si>
  <si>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</si>
  <si>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</si>
  <si>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</si>
  <si>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</si>
  <si>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</si>
  <si>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</si>
  <si>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</si>
  <si>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</si>
  <si>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</si>
  <si>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</si>
  <si>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</si>
  <si>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</si>
  <si>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</si>
  <si>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</si>
  <si>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</si>
  <si>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</si>
  <si>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</si>
  <si>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</si>
  <si>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</si>
  <si>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</si>
  <si>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</si>
  <si>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</si>
  <si>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</si>
  <si>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</si>
  <si>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</si>
  <si>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</si>
  <si>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</si>
  <si>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</si>
  <si>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</si>
  <si>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</si>
  <si>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</si>
  <si>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</si>
  <si>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</si>
  <si>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</si>
  <si>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</si>
  <si>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</si>
  <si>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</si>
  <si>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</si>
  <si>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</si>
  <si>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</si>
  <si>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</si>
  <si>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</si>
  <si>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</si>
  <si>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</si>
  <si>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</si>
  <si>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</si>
  <si>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</si>
  <si>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</si>
  <si>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</si>
  <si>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</si>
  <si>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</si>
  <si>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</si>
  <si>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</si>
  <si>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</si>
  <si>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</si>
  <si>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</si>
  <si>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</si>
  <si>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</si>
  <si>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</si>
  <si>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</si>
  <si>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</si>
  <si>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</si>
  <si>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</si>
  <si>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</si>
  <si>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</si>
  <si>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</si>
  <si>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</si>
  <si>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</si>
  <si>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</si>
  <si>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</si>
  <si>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</si>
  <si>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</si>
  <si>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</si>
  <si>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</si>
  <si>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</si>
  <si>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</si>
  <si>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</si>
  <si>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</si>
  <si>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</si>
  <si>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</si>
  <si>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</si>
  <si>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</si>
  <si>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</si>
  <si>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</si>
  <si>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</si>
  <si>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</si>
  <si>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</si>
  <si>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</si>
  <si>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</si>
  <si>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</si>
  <si>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</si>
  <si>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</si>
  <si>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</si>
  <si>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</si>
  <si>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</si>
  <si>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</si>
  <si>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</si>
  <si>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</si>
  <si>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</si>
  <si>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</si>
  <si>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</si>
  <si>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</si>
  <si>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</si>
  <si>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</si>
  <si>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</si>
  <si>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</si>
  <si>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</si>
  <si>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</si>
  <si>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</si>
  <si>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</si>
  <si>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</si>
  <si>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</si>
  <si>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</si>
  <si>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</si>
  <si>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</si>
  <si>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</si>
  <si>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</si>
  <si>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</si>
  <si>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</si>
  <si>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</si>
  <si>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</si>
  <si>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</si>
  <si>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</si>
  <si>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</si>
  <si>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</si>
  <si>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</si>
  <si>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</si>
  <si>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</si>
  <si>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</si>
  <si>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</si>
  <si>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</si>
  <si>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</si>
  <si>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</si>
  <si>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</si>
  <si>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</si>
  <si>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</si>
  <si>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</si>
  <si>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</si>
  <si>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</si>
  <si>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</si>
  <si>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</si>
  <si>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</si>
  <si>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</si>
  <si>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</si>
  <si>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</si>
  <si>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</si>
  <si>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</si>
  <si>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</si>
  <si>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</si>
  <si>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</si>
  <si>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</si>
  <si>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</si>
  <si>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</si>
  <si>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</si>
  <si>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</si>
  <si>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</si>
  <si>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</si>
  <si>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</si>
  <si>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</si>
  <si>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</si>
  <si>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</si>
  <si>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</si>
  <si>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</si>
  <si>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</si>
  <si>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</si>
  <si>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</si>
  <si>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</si>
  <si>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</si>
  <si>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</si>
  <si>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</si>
  <si>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</si>
  <si>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</si>
  <si>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</si>
  <si>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</si>
  <si>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</si>
  <si>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</si>
  <si>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</si>
  <si>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</si>
  <si>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</si>
  <si>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</si>
  <si>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</si>
  <si>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</si>
  <si>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</si>
  <si>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</si>
  <si>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</si>
  <si>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</si>
  <si>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</si>
  <si>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</si>
  <si>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</si>
  <si>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</si>
  <si>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</si>
  <si>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</si>
  <si>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</si>
  <si>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</si>
  <si>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</si>
  <si>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</si>
  <si>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</si>
  <si>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</si>
  <si>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</si>
  <si>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</si>
  <si>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</si>
  <si>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</si>
  <si>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</si>
  <si>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</si>
  <si>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</si>
  <si>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</si>
  <si>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</si>
  <si>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</si>
  <si>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</si>
  <si>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</si>
  <si>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</si>
  <si>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</si>
  <si>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</si>
  <si>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</si>
  <si>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</si>
  <si>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</si>
  <si>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</si>
  <si>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</si>
  <si>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</si>
  <si>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</si>
  <si>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</si>
  <si>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</si>
  <si>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</si>
  <si>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</si>
  <si>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</si>
  <si>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</si>
  <si>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</si>
  <si>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</si>
  <si>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</si>
  <si>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</si>
  <si>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</si>
  <si>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</si>
  <si>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</si>
  <si>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</si>
  <si>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</si>
  <si>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</si>
  <si>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</si>
  <si>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</si>
  <si>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</si>
  <si>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</si>
  <si>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</si>
  <si>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</si>
  <si>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</si>
  <si>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</si>
  <si>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</si>
  <si>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</si>
  <si>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</si>
  <si>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</si>
  <si>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</si>
  <si>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</si>
  <si>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</si>
  <si>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</si>
  <si>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</si>
  <si>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</si>
  <si>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</si>
  <si>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</si>
  <si>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</si>
  <si>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</si>
  <si>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</si>
  <si>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</si>
  <si>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</si>
  <si>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</si>
  <si>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</si>
  <si>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</si>
  <si>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</si>
  <si>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</si>
  <si>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</si>
  <si>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</si>
  <si>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</si>
  <si>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</si>
  <si>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</si>
  <si>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</si>
  <si>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</si>
  <si>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</si>
  <si>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</si>
  <si>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</si>
  <si>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</si>
  <si>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</si>
  <si>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</si>
  <si>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</si>
  <si>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</si>
  <si>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</si>
  <si>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</si>
  <si>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</si>
  <si>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</si>
  <si>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</si>
  <si>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</si>
  <si>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</si>
  <si>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</si>
  <si>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</si>
  <si>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</si>
  <si>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</si>
  <si>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</si>
  <si>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</si>
  <si>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</si>
  <si>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</si>
  <si>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</si>
  <si>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</si>
  <si>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</si>
  <si>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</si>
  <si>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</si>
  <si>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</si>
  <si>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</si>
  <si>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</si>
  <si>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</si>
  <si>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</si>
  <si>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</si>
  <si>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</si>
  <si>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</si>
  <si>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</si>
  <si>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</si>
  <si>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</si>
  <si>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</si>
  <si>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</si>
  <si>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</si>
  <si>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</si>
  <si>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</si>
  <si>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</si>
  <si>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</si>
  <si>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</si>
  <si>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</si>
  <si>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</si>
  <si>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</si>
  <si>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</si>
  <si>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</si>
  <si>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</si>
  <si>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</si>
  <si>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</si>
  <si>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</si>
  <si>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</si>
  <si>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</si>
  <si>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</si>
  <si>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</si>
  <si>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</si>
  <si>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</si>
  <si>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</si>
  <si>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</si>
  <si>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</si>
  <si>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</si>
  <si>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</si>
  <si>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</si>
  <si>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</si>
  <si>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</si>
  <si>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</si>
  <si>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</si>
  <si>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</si>
  <si>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</si>
  <si>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</si>
  <si>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</si>
  <si>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</si>
  <si>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</si>
  <si>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</si>
  <si>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</si>
  <si>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</si>
  <si>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</si>
  <si>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</si>
  <si>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</si>
  <si>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</si>
  <si>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</si>
  <si>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</si>
  <si>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</si>
  <si>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</si>
  <si>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</si>
  <si>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</si>
  <si>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</si>
  <si>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</si>
  <si>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</si>
  <si>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</si>
  <si>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</si>
  <si>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</si>
  <si>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</si>
  <si>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</si>
  <si>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</si>
  <si>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</si>
  <si>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</si>
  <si>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</si>
  <si>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</si>
  <si>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</si>
  <si>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</si>
  <si>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</si>
  <si>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</si>
  <si>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</si>
  <si>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</si>
  <si>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</si>
  <si>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</si>
  <si>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</si>
  <si>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</si>
  <si>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</si>
  <si>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</si>
  <si>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</si>
  <si>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</si>
  <si>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</si>
  <si>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</si>
  <si>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</si>
  <si>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</si>
  <si>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</si>
  <si>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</si>
  <si>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</si>
  <si>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</si>
  <si>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</si>
  <si>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</si>
  <si>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</si>
  <si>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</si>
  <si>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</si>
  <si>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</si>
  <si>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</si>
  <si>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</si>
  <si>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</si>
  <si>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</si>
  <si>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</si>
  <si>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</si>
  <si>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</si>
  <si>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</si>
  <si>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</si>
  <si>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</si>
  <si>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</si>
  <si>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</si>
  <si>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</si>
  <si>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</si>
  <si>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</si>
  <si>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</si>
  <si>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</si>
  <si>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</si>
  <si>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</si>
  <si>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</si>
  <si>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</si>
  <si>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</si>
  <si>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</si>
  <si>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</si>
  <si>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</si>
  <si>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</si>
  <si>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</si>
  <si>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</si>
  <si>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</si>
  <si>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</si>
  <si>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</si>
  <si>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</si>
  <si>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</si>
  <si>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</si>
  <si>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</si>
  <si>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</si>
  <si>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</si>
  <si>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</si>
  <si>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</si>
  <si>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</si>
  <si>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</si>
  <si>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</si>
  <si>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</si>
  <si>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</si>
  <si>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</si>
  <si>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</si>
  <si>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</si>
  <si>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</si>
  <si>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</si>
  <si>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</si>
  <si>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</si>
  <si>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</si>
  <si>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</si>
  <si>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</si>
  <si>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</si>
  <si>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</si>
  <si>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</si>
  <si>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</si>
  <si>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</si>
  <si>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</si>
  <si>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</si>
  <si>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</si>
  <si>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</si>
  <si>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</si>
  <si>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</si>
  <si>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</si>
  <si>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</si>
  <si>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</si>
  <si>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</si>
  <si>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</si>
  <si>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</si>
  <si>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</si>
  <si>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</si>
  <si>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</si>
  <si>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</si>
  <si>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</si>
  <si>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</si>
  <si>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</si>
  <si>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</si>
  <si>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</si>
  <si>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</si>
  <si>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</si>
  <si>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</si>
  <si>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</si>
  <si>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</si>
  <si>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</si>
  <si>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</si>
  <si>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</si>
  <si>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</si>
  <si>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</si>
  <si>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</si>
  <si>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</si>
  <si>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</si>
  <si>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</si>
  <si>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</si>
  <si>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</si>
  <si>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</si>
  <si>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</si>
  <si>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</si>
  <si>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</si>
  <si>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</si>
  <si>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</si>
  <si>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</si>
  <si>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</si>
  <si>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</si>
  <si>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</si>
  <si>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</si>
  <si>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</si>
  <si>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</si>
  <si>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</si>
  <si>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</si>
  <si>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</si>
  <si>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</si>
  <si>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</si>
  <si>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</si>
  <si>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</si>
  <si>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</si>
  <si>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</si>
  <si>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</si>
  <si>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</si>
  <si>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</si>
  <si>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</si>
  <si>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</si>
  <si>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</si>
  <si>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</si>
  <si>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</si>
  <si>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</si>
  <si>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</si>
  <si>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</si>
  <si>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</si>
  <si>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</si>
  <si>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</si>
  <si>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</si>
  <si>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</si>
  <si>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</si>
  <si>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</si>
  <si>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</si>
  <si>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</si>
  <si>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</si>
  <si>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</si>
  <si>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</si>
  <si>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</si>
  <si>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</si>
  <si>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</si>
  <si>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</si>
  <si>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</si>
  <si>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</si>
  <si>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</si>
  <si>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</si>
  <si>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</si>
  <si>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</si>
  <si>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</si>
  <si>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</si>
  <si>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</si>
  <si>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</si>
  <si>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</si>
  <si>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</si>
  <si>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</si>
  <si>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</si>
  <si>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</si>
  <si>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</si>
  <si>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</si>
  <si>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</si>
  <si>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</si>
  <si>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</si>
  <si>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</si>
  <si>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</si>
  <si>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</si>
  <si>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</si>
  <si>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</si>
  <si>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</si>
  <si>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</si>
  <si>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</si>
  <si>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</si>
  <si>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</si>
  <si>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</si>
  <si>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</si>
  <si>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</si>
  <si>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</si>
  <si>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</si>
  <si>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</si>
  <si>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</si>
  <si>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</si>
  <si>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</si>
  <si>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</si>
  <si>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</si>
  <si>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</si>
  <si>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</si>
  <si>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</si>
  <si>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</si>
  <si>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</si>
  <si>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</si>
  <si>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</si>
  <si>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</si>
  <si>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</si>
  <si>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</si>
  <si>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</si>
  <si>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</si>
  <si>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</si>
  <si>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</si>
  <si>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</si>
  <si>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</si>
  <si>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</si>
  <si>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</si>
  <si>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</si>
  <si>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</si>
  <si>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</si>
  <si>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</si>
  <si>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</si>
  <si>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</si>
  <si>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</si>
  <si>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</si>
  <si>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</si>
  <si>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</si>
  <si>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</si>
  <si>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</si>
  <si>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</si>
  <si>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</si>
  <si>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</si>
  <si>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</si>
  <si>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</si>
  <si>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</si>
  <si>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</si>
  <si>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</si>
  <si>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</si>
  <si>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</si>
  <si>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</si>
  <si>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</si>
  <si>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</si>
  <si>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</si>
  <si>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</si>
  <si>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</si>
  <si>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</si>
  <si>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</si>
  <si>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</si>
  <si>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</si>
  <si>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</si>
  <si>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</si>
  <si>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</si>
  <si>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</si>
  <si>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</si>
  <si>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</si>
  <si>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</si>
  <si>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</si>
  <si>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</si>
  <si>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</si>
  <si>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</si>
  <si>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</si>
  <si>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</si>
  <si>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</si>
  <si>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</si>
  <si>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</si>
  <si>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</si>
  <si>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</si>
  <si>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</si>
  <si>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</si>
  <si>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</si>
  <si>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</si>
  <si>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</si>
  <si>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</si>
  <si>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</si>
  <si>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</si>
  <si>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</si>
  <si>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</si>
  <si>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</si>
  <si>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</si>
  <si>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</si>
  <si>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</si>
  <si>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</si>
  <si>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</si>
  <si>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</si>
  <si>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</si>
  <si>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</si>
  <si>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</si>
  <si>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</si>
  <si>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</si>
  <si>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</si>
  <si>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</si>
  <si>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</si>
  <si>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</si>
  <si>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</si>
  <si>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</si>
  <si>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</si>
  <si>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</si>
  <si>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</si>
  <si>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</si>
  <si>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</si>
  <si>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</si>
  <si>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</si>
  <si>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</si>
  <si>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</si>
  <si>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</si>
  <si>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</si>
  <si>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</si>
  <si>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</si>
  <si>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</si>
  <si>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</si>
  <si>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</si>
  <si>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</si>
  <si>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</si>
  <si>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</si>
  <si>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</si>
  <si>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</si>
  <si>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</si>
  <si>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</si>
  <si>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</si>
  <si>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</si>
  <si>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</si>
  <si>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</si>
  <si>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</si>
  <si>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</si>
  <si>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</si>
  <si>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</si>
  <si>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</si>
  <si>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</si>
  <si>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</si>
  <si>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</si>
  <si>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</si>
  <si>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</si>
  <si>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</si>
  <si>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</si>
  <si>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</si>
  <si>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</si>
  <si>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</si>
  <si>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</si>
  <si>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</si>
  <si>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</si>
  <si>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</si>
  <si>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</si>
  <si>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</si>
  <si>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</si>
  <si>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</si>
  <si>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</si>
  <si>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</si>
  <si>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</si>
  <si>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</si>
  <si>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</si>
  <si>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</si>
  <si>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</si>
  <si>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</si>
  <si>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</si>
  <si>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</si>
  <si>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</si>
  <si>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</si>
  <si>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</si>
  <si>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</si>
  <si>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</si>
  <si>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</si>
  <si>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</si>
  <si>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</si>
  <si>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</si>
  <si>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</si>
  <si>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</si>
  <si>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</si>
  <si>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</si>
  <si>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</si>
  <si>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</si>
  <si>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</si>
  <si>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</si>
  <si>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</si>
  <si>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</si>
  <si>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</si>
  <si>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</si>
  <si>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</si>
  <si>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</si>
  <si>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</si>
  <si>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</si>
  <si>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</si>
  <si>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</si>
  <si>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</si>
  <si>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</si>
  <si>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</si>
  <si>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</si>
  <si>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</si>
  <si>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</si>
  <si>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</si>
  <si>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</si>
  <si>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</si>
  <si>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</si>
  <si>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</si>
  <si>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</si>
  <si>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</si>
  <si>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</si>
  <si>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</si>
  <si>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</si>
  <si>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</si>
  <si>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</si>
  <si>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</si>
  <si>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</si>
  <si>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</si>
  <si>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</si>
  <si>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</si>
  <si>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</si>
  <si>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</si>
  <si>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</si>
  <si>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</si>
  <si>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</si>
  <si>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</si>
  <si>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</si>
  <si>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</si>
  <si>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</si>
  <si>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</si>
  <si>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</si>
  <si>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</si>
  <si>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</si>
  <si>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</si>
  <si>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</si>
  <si>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</si>
  <si>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</si>
  <si>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</si>
  <si>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</si>
  <si>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</si>
  <si>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</si>
  <si>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</si>
  <si>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</si>
  <si>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</si>
  <si>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</si>
  <si>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</si>
  <si>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</si>
  <si>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</si>
  <si>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</si>
  <si>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</si>
  <si>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</si>
  <si>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</si>
  <si>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</si>
  <si>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</si>
  <si>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</si>
  <si>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</si>
  <si>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</si>
  <si>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</si>
  <si>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</si>
  <si>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</si>
  <si>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</si>
  <si>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</si>
  <si>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</si>
  <si>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</si>
  <si>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</si>
  <si>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</si>
  <si>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</si>
  <si>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</si>
  <si>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</si>
  <si>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</si>
  <si>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</si>
  <si>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</si>
  <si>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</si>
  <si>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</si>
  <si>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</si>
  <si>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</si>
  <si>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</si>
  <si>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</si>
  <si>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</si>
  <si>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</si>
  <si>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</si>
  <si>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</si>
  <si>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</si>
  <si>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</si>
  <si>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</si>
  <si>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</si>
  <si>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</si>
  <si>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</si>
  <si>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</si>
  <si>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</si>
  <si>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</si>
  <si>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</si>
  <si>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</si>
  <si>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</si>
  <si>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</si>
  <si>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</si>
  <si>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</si>
  <si>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</si>
  <si>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</si>
  <si>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</si>
  <si>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</si>
  <si>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</si>
  <si>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</si>
  <si>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</si>
  <si>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</si>
  <si>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</si>
  <si>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</si>
  <si>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</si>
  <si>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</si>
  <si>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</si>
  <si>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</si>
  <si>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</si>
  <si>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</si>
  <si>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</si>
  <si>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</si>
  <si>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</si>
  <si>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</si>
  <si>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</si>
  <si>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</si>
  <si>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</si>
  <si>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</si>
  <si>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</si>
  <si>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</si>
  <si>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</si>
  <si>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</si>
  <si>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</si>
  <si>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</si>
  <si>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</si>
  <si>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</si>
  <si>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</si>
  <si>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</si>
  <si>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</si>
  <si>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СТОЯНКА КУЗМАНОВА НЕДЕЛЧЕВА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</si>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</sst>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43100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42736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996</v>
      </c>
    </row>
    <row r="24" spans="1:2" ht="15.75">
      <c r="A24" s="10" t="s">
        <v>918</v>
      </c>
      <c r="B24" s="696" t="s">
        <v>997</v>
      </c>
    </row>
    <row r="25" spans="1:2" ht="15.75">
      <c r="A25" s="7" t="s">
        <v>921</v>
      </c>
      <c r="B25" s="697" t="s">
        <v>998</v>
      </c>
    </row>
    <row r="26" spans="1:2" ht="15.75">
      <c r="A26" s="10" t="s">
        <v>970</v>
      </c>
      <c r="B26" s="578" t="s">
        <v>999</v>
      </c>
    </row>
    <row r="27" spans="1:2" ht="15.75">
      <c r="A27" s="10" t="s">
        <v>971</v>
      </c>
      <c r="B27" s="578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8559</v>
      </c>
      <c r="D6" s="672">
        <f aca="true" t="shared" si="0" ref="D6:D15">C6-E6</f>
        <v>0</v>
      </c>
      <c r="E6" s="671">
        <f>'1-Баланс'!G95</f>
        <v>8559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7275</v>
      </c>
      <c r="D7" s="672">
        <f t="shared" si="0"/>
        <v>1924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426</v>
      </c>
      <c r="D8" s="672">
        <f t="shared" si="0"/>
        <v>0</v>
      </c>
      <c r="E8" s="671">
        <f>ABS('2-Отчет за доходите'!C44)-ABS('2-Отчет за доходите'!G44)</f>
        <v>426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1346</v>
      </c>
      <c r="D9" s="672">
        <f t="shared" si="0"/>
        <v>0</v>
      </c>
      <c r="E9" s="671">
        <f>'3-Отчет за паричния поток'!C45</f>
        <v>1346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556</v>
      </c>
      <c r="D10" s="672">
        <f t="shared" si="0"/>
        <v>0</v>
      </c>
      <c r="E10" s="671">
        <f>'3-Отчет за паричния поток'!C46</f>
        <v>556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7275</v>
      </c>
      <c r="D11" s="672">
        <f t="shared" si="0"/>
        <v>0</v>
      </c>
      <c r="E11" s="671">
        <f>'4-Отчет за собствения капитал'!L34</f>
        <v>7275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0.06434073402809243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0.05855670103092783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0.3317757009345794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0.04977216964598668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1.0898858337353272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6.7688953488372094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2.1526162790697674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0.8081395348837209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0.8081395348837209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0.9502009184845006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0.773571678934455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0.07572100114343794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0.17649484536082474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0.15001752541184718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578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0.07945017182130584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0.15033933313661846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1.2600588812561335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977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543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578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149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56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410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3737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66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75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3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3902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1254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1901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3156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789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24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95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925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119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437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556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20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4657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8559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137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1262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1399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99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426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525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7275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589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596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379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107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173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29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56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259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638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50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688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8559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4210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598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441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1268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183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40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-735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173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6178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19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20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41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6219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559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6219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559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133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133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426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426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6778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6285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204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132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6621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156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6778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6778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6778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7316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-5524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-1451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-71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-133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-11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126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-1226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714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-512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1000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-1015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-11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-357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-21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-404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43100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-790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43100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1346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43100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556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43100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43100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43100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43100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43100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43100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43100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43100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43100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43100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43100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43100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43100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43100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43100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43100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43100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43100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43100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43100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43100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43100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43100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43100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43100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43100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43100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43100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43100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43100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43100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43100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43100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43100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43100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43100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43100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43100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43100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43100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43100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43100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43100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43100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43100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43100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43100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137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43100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43100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43100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43100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137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43100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43100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43100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43100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43100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43100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43100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43100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43100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43100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43100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43100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43100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43100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137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43100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43100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43100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137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43100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43100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43100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43100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43100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43100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43100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-6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43100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43100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-6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43100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43100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43100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43100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43100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43100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43100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43100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43100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43100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1236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43100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43100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43100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1236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43100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43100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43100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43100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43100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43100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43100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43100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43100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43100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43100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43100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43100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43100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43100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43100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43100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43100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43100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43100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43100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43100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43100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26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43100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43100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43100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43100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26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43100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43100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43100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43100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43100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43100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43100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43100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43100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43100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43100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43100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43100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43100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26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43100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43100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43100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26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43100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648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43100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43100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43100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43100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648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43100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426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43100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-549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43100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-401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43100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-148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43100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43100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43100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43100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43100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43100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43100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43100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43100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43100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525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43100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43100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43100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525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43100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43100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43100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43100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43100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43100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43100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43100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43100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43100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43100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43100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43100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43100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43100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43100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43100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43100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43100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43100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43100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43100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43100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43100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43100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43100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43100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43100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43100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43100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43100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43100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43100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43100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43100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43100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43100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43100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43100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43100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43100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43100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43100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43100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43100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7404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43100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43100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43100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43100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7404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43100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426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43100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-555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43100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-401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43100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-154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43100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43100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43100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43100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43100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43100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43100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43100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43100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43100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7275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43100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43100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43100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7275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43100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43100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43100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43100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43100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43100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43100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43100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43100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43100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43100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43100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43100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43100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43100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43100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43100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43100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43100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43100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43100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43100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43100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43100</v>
      </c>
      <c r="D462" s="105" t="s">
        <v>526</v>
      </c>
      <c r="E462" s="495">
        <v>1</v>
      </c>
      <c r="F462" s="105" t="s">
        <v>525</v>
      </c>
      <c r="H462" s="105">
        <f>'Справка 6'!D12</f>
        <v>2169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43100</v>
      </c>
      <c r="D463" s="105" t="s">
        <v>529</v>
      </c>
      <c r="E463" s="495">
        <v>1</v>
      </c>
      <c r="F463" s="105" t="s">
        <v>528</v>
      </c>
      <c r="H463" s="105">
        <f>'Справка 6'!D13</f>
        <v>2317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43100</v>
      </c>
      <c r="D464" s="105" t="s">
        <v>532</v>
      </c>
      <c r="E464" s="495">
        <v>1</v>
      </c>
      <c r="F464" s="105" t="s">
        <v>531</v>
      </c>
      <c r="H464" s="105">
        <f>'Справка 6'!D14</f>
        <v>638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43100</v>
      </c>
      <c r="D465" s="105" t="s">
        <v>535</v>
      </c>
      <c r="E465" s="495">
        <v>1</v>
      </c>
      <c r="F465" s="105" t="s">
        <v>534</v>
      </c>
      <c r="H465" s="105">
        <f>'Справка 6'!D15</f>
        <v>410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43100</v>
      </c>
      <c r="D466" s="105" t="s">
        <v>537</v>
      </c>
      <c r="E466" s="495">
        <v>1</v>
      </c>
      <c r="F466" s="105" t="s">
        <v>536</v>
      </c>
      <c r="H466" s="105">
        <f>'Справка 6'!D16</f>
        <v>124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43100</v>
      </c>
      <c r="D467" s="105" t="s">
        <v>540</v>
      </c>
      <c r="E467" s="495">
        <v>1</v>
      </c>
      <c r="F467" s="105" t="s">
        <v>539</v>
      </c>
      <c r="H467" s="105">
        <f>'Справка 6'!D17</f>
        <v>193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43100</v>
      </c>
      <c r="D468" s="105" t="s">
        <v>543</v>
      </c>
      <c r="E468" s="495">
        <v>1</v>
      </c>
      <c r="F468" s="105" t="s">
        <v>542</v>
      </c>
      <c r="H468" s="105">
        <f>'Справка 6'!D18</f>
        <v>15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43100</v>
      </c>
      <c r="D469" s="105" t="s">
        <v>545</v>
      </c>
      <c r="E469" s="495">
        <v>1</v>
      </c>
      <c r="F469" s="105" t="s">
        <v>828</v>
      </c>
      <c r="H469" s="105">
        <f>'Справка 6'!D19</f>
        <v>6884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43100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43100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43100</v>
      </c>
      <c r="D472" s="105" t="s">
        <v>553</v>
      </c>
      <c r="E472" s="495">
        <v>1</v>
      </c>
      <c r="F472" s="105" t="s">
        <v>552</v>
      </c>
      <c r="H472" s="105">
        <f>'Справка 6'!D23</f>
        <v>203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43100</v>
      </c>
      <c r="D473" s="105" t="s">
        <v>555</v>
      </c>
      <c r="E473" s="495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43100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43100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43100</v>
      </c>
      <c r="D476" s="105" t="s">
        <v>560</v>
      </c>
      <c r="E476" s="495">
        <v>1</v>
      </c>
      <c r="F476" s="105" t="s">
        <v>863</v>
      </c>
      <c r="H476" s="105">
        <f>'Справка 6'!D27</f>
        <v>241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43100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43100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43100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43100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43100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43100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43100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43100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43100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43100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43100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43100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43100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43100</v>
      </c>
      <c r="D490" s="105" t="s">
        <v>583</v>
      </c>
      <c r="E490" s="495">
        <v>1</v>
      </c>
      <c r="F490" s="105" t="s">
        <v>582</v>
      </c>
      <c r="H490" s="105">
        <f>'Справка 6'!D42</f>
        <v>7126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43100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43100</v>
      </c>
      <c r="D492" s="105" t="s">
        <v>526</v>
      </c>
      <c r="E492" s="495">
        <v>2</v>
      </c>
      <c r="F492" s="105" t="s">
        <v>525</v>
      </c>
      <c r="H492" s="105">
        <f>'Справка 6'!E12</f>
        <v>3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43100</v>
      </c>
      <c r="D493" s="105" t="s">
        <v>529</v>
      </c>
      <c r="E493" s="495">
        <v>2</v>
      </c>
      <c r="F493" s="105" t="s">
        <v>528</v>
      </c>
      <c r="H493" s="105">
        <f>'Справка 6'!E13</f>
        <v>568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43100</v>
      </c>
      <c r="D494" s="105" t="s">
        <v>532</v>
      </c>
      <c r="E494" s="495">
        <v>2</v>
      </c>
      <c r="F494" s="105" t="s">
        <v>531</v>
      </c>
      <c r="H494" s="105">
        <f>'Справка 6'!E14</f>
        <v>538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43100</v>
      </c>
      <c r="D495" s="105" t="s">
        <v>535</v>
      </c>
      <c r="E495" s="495">
        <v>2</v>
      </c>
      <c r="F495" s="105" t="s">
        <v>534</v>
      </c>
      <c r="H495" s="105">
        <f>'Справка 6'!E15</f>
        <v>79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43100</v>
      </c>
      <c r="D496" s="105" t="s">
        <v>537</v>
      </c>
      <c r="E496" s="495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43100</v>
      </c>
      <c r="D497" s="105" t="s">
        <v>540</v>
      </c>
      <c r="E497" s="495">
        <v>2</v>
      </c>
      <c r="F497" s="105" t="s">
        <v>539</v>
      </c>
      <c r="H497" s="105">
        <f>'Справка 6'!E17</f>
        <v>392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43100</v>
      </c>
      <c r="D498" s="105" t="s">
        <v>543</v>
      </c>
      <c r="E498" s="495">
        <v>2</v>
      </c>
      <c r="F498" s="105" t="s">
        <v>542</v>
      </c>
      <c r="H498" s="105">
        <f>'Справка 6'!E18</f>
        <v>8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43100</v>
      </c>
      <c r="D499" s="105" t="s">
        <v>545</v>
      </c>
      <c r="E499" s="495">
        <v>2</v>
      </c>
      <c r="F499" s="105" t="s">
        <v>828</v>
      </c>
      <c r="H499" s="105">
        <f>'Справка 6'!E19</f>
        <v>1604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43100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43100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43100</v>
      </c>
      <c r="D502" s="105" t="s">
        <v>553</v>
      </c>
      <c r="E502" s="495">
        <v>2</v>
      </c>
      <c r="F502" s="105" t="s">
        <v>552</v>
      </c>
      <c r="H502" s="105">
        <f>'Справка 6'!E23</f>
        <v>5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43100</v>
      </c>
      <c r="D503" s="105" t="s">
        <v>555</v>
      </c>
      <c r="E503" s="495">
        <v>2</v>
      </c>
      <c r="F503" s="105" t="s">
        <v>554</v>
      </c>
      <c r="H503" s="105">
        <f>'Справка 6'!E24</f>
        <v>9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43100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43100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43100</v>
      </c>
      <c r="D506" s="105" t="s">
        <v>560</v>
      </c>
      <c r="E506" s="495">
        <v>2</v>
      </c>
      <c r="F506" s="105" t="s">
        <v>863</v>
      </c>
      <c r="H506" s="105">
        <f>'Справка 6'!E27</f>
        <v>14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43100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43100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43100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43100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43100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43100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43100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43100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43100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43100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43100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43100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43100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43100</v>
      </c>
      <c r="D520" s="105" t="s">
        <v>583</v>
      </c>
      <c r="E520" s="495">
        <v>2</v>
      </c>
      <c r="F520" s="105" t="s">
        <v>582</v>
      </c>
      <c r="H520" s="105">
        <f>'Справка 6'!E42</f>
        <v>1618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43100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43100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43100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43100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43100</v>
      </c>
      <c r="D525" s="105" t="s">
        <v>535</v>
      </c>
      <c r="E525" s="495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43100</v>
      </c>
      <c r="D526" s="105" t="s">
        <v>537</v>
      </c>
      <c r="E526" s="495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43100</v>
      </c>
      <c r="D527" s="105" t="s">
        <v>540</v>
      </c>
      <c r="E527" s="495">
        <v>3</v>
      </c>
      <c r="F527" s="105" t="s">
        <v>539</v>
      </c>
      <c r="H527" s="105">
        <f>'Справка 6'!F17</f>
        <v>175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43100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43100</v>
      </c>
      <c r="D529" s="105" t="s">
        <v>545</v>
      </c>
      <c r="E529" s="495">
        <v>3</v>
      </c>
      <c r="F529" s="105" t="s">
        <v>828</v>
      </c>
      <c r="H529" s="105">
        <f>'Справка 6'!F19</f>
        <v>194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43100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43100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43100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43100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43100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43100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43100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43100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43100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43100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43100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43100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43100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43100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43100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43100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43100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43100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43100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43100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43100</v>
      </c>
      <c r="D550" s="105" t="s">
        <v>583</v>
      </c>
      <c r="E550" s="495">
        <v>3</v>
      </c>
      <c r="F550" s="105" t="s">
        <v>582</v>
      </c>
      <c r="H550" s="105">
        <f>'Справка 6'!F42</f>
        <v>194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43100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43100</v>
      </c>
      <c r="D552" s="105" t="s">
        <v>526</v>
      </c>
      <c r="E552" s="495">
        <v>4</v>
      </c>
      <c r="F552" s="105" t="s">
        <v>525</v>
      </c>
      <c r="H552" s="105">
        <f>'Справка 6'!G12</f>
        <v>2172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43100</v>
      </c>
      <c r="D553" s="105" t="s">
        <v>529</v>
      </c>
      <c r="E553" s="495">
        <v>4</v>
      </c>
      <c r="F553" s="105" t="s">
        <v>528</v>
      </c>
      <c r="H553" s="105">
        <f>'Справка 6'!G13</f>
        <v>2885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43100</v>
      </c>
      <c r="D554" s="105" t="s">
        <v>532</v>
      </c>
      <c r="E554" s="495">
        <v>4</v>
      </c>
      <c r="F554" s="105" t="s">
        <v>531</v>
      </c>
      <c r="H554" s="105">
        <f>'Справка 6'!G14</f>
        <v>1176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43100</v>
      </c>
      <c r="D555" s="105" t="s">
        <v>535</v>
      </c>
      <c r="E555" s="495">
        <v>4</v>
      </c>
      <c r="F555" s="105" t="s">
        <v>534</v>
      </c>
      <c r="H555" s="105">
        <f>'Справка 6'!G15</f>
        <v>471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43100</v>
      </c>
      <c r="D556" s="105" t="s">
        <v>537</v>
      </c>
      <c r="E556" s="495">
        <v>4</v>
      </c>
      <c r="F556" s="105" t="s">
        <v>536</v>
      </c>
      <c r="H556" s="105">
        <f>'Справка 6'!G16</f>
        <v>139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43100</v>
      </c>
      <c r="D557" s="105" t="s">
        <v>540</v>
      </c>
      <c r="E557" s="495">
        <v>4</v>
      </c>
      <c r="F557" s="105" t="s">
        <v>539</v>
      </c>
      <c r="H557" s="105">
        <f>'Справка 6'!G17</f>
        <v>410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43100</v>
      </c>
      <c r="D558" s="105" t="s">
        <v>543</v>
      </c>
      <c r="E558" s="495">
        <v>4</v>
      </c>
      <c r="F558" s="105" t="s">
        <v>542</v>
      </c>
      <c r="H558" s="105">
        <f>'Справка 6'!G18</f>
        <v>23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43100</v>
      </c>
      <c r="D559" s="105" t="s">
        <v>545</v>
      </c>
      <c r="E559" s="495">
        <v>4</v>
      </c>
      <c r="F559" s="105" t="s">
        <v>828</v>
      </c>
      <c r="H559" s="105">
        <f>'Справка 6'!G19</f>
        <v>8294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43100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43100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43100</v>
      </c>
      <c r="D562" s="105" t="s">
        <v>553</v>
      </c>
      <c r="E562" s="495">
        <v>4</v>
      </c>
      <c r="F562" s="105" t="s">
        <v>552</v>
      </c>
      <c r="H562" s="105">
        <f>'Справка 6'!G23</f>
        <v>208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43100</v>
      </c>
      <c r="D563" s="105" t="s">
        <v>555</v>
      </c>
      <c r="E563" s="495">
        <v>4</v>
      </c>
      <c r="F563" s="105" t="s">
        <v>554</v>
      </c>
      <c r="H563" s="105">
        <f>'Справка 6'!G24</f>
        <v>47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43100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43100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43100</v>
      </c>
      <c r="D566" s="105" t="s">
        <v>560</v>
      </c>
      <c r="E566" s="495">
        <v>4</v>
      </c>
      <c r="F566" s="105" t="s">
        <v>863</v>
      </c>
      <c r="H566" s="105">
        <f>'Справка 6'!G27</f>
        <v>255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43100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43100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43100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43100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43100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43100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43100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43100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43100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43100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43100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43100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43100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43100</v>
      </c>
      <c r="D580" s="105" t="s">
        <v>583</v>
      </c>
      <c r="E580" s="495">
        <v>4</v>
      </c>
      <c r="F580" s="105" t="s">
        <v>582</v>
      </c>
      <c r="H580" s="105">
        <f>'Справка 6'!G42</f>
        <v>8550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43100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43100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43100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43100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43100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43100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43100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43100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43100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43100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43100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43100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43100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43100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43100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43100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43100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43100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43100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43100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43100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43100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43100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43100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43100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43100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43100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43100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43100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43100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43100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43100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43100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43100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43100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43100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43100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43100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43100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43100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43100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43100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43100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43100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43100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43100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43100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43100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43100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43100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43100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43100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43100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43100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43100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43100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43100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43100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43100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43100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43100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43100</v>
      </c>
      <c r="D642" s="105" t="s">
        <v>526</v>
      </c>
      <c r="E642" s="495">
        <v>7</v>
      </c>
      <c r="F642" s="105" t="s">
        <v>525</v>
      </c>
      <c r="H642" s="105">
        <f>'Справка 6'!J12</f>
        <v>2172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43100</v>
      </c>
      <c r="D643" s="105" t="s">
        <v>529</v>
      </c>
      <c r="E643" s="495">
        <v>7</v>
      </c>
      <c r="F643" s="105" t="s">
        <v>528</v>
      </c>
      <c r="H643" s="105">
        <f>'Справка 6'!J13</f>
        <v>2885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43100</v>
      </c>
      <c r="D644" s="105" t="s">
        <v>532</v>
      </c>
      <c r="E644" s="495">
        <v>7</v>
      </c>
      <c r="F644" s="105" t="s">
        <v>531</v>
      </c>
      <c r="H644" s="105">
        <f>'Справка 6'!J14</f>
        <v>1176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43100</v>
      </c>
      <c r="D645" s="105" t="s">
        <v>535</v>
      </c>
      <c r="E645" s="495">
        <v>7</v>
      </c>
      <c r="F645" s="105" t="s">
        <v>534</v>
      </c>
      <c r="H645" s="105">
        <f>'Справка 6'!J15</f>
        <v>471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43100</v>
      </c>
      <c r="D646" s="105" t="s">
        <v>537</v>
      </c>
      <c r="E646" s="495">
        <v>7</v>
      </c>
      <c r="F646" s="105" t="s">
        <v>536</v>
      </c>
      <c r="H646" s="105">
        <f>'Справка 6'!J16</f>
        <v>139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43100</v>
      </c>
      <c r="D647" s="105" t="s">
        <v>540</v>
      </c>
      <c r="E647" s="495">
        <v>7</v>
      </c>
      <c r="F647" s="105" t="s">
        <v>539</v>
      </c>
      <c r="H647" s="105">
        <f>'Справка 6'!J17</f>
        <v>410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43100</v>
      </c>
      <c r="D648" s="105" t="s">
        <v>543</v>
      </c>
      <c r="E648" s="495">
        <v>7</v>
      </c>
      <c r="F648" s="105" t="s">
        <v>542</v>
      </c>
      <c r="H648" s="105">
        <f>'Справка 6'!J18</f>
        <v>23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43100</v>
      </c>
      <c r="D649" s="105" t="s">
        <v>545</v>
      </c>
      <c r="E649" s="495">
        <v>7</v>
      </c>
      <c r="F649" s="105" t="s">
        <v>828</v>
      </c>
      <c r="H649" s="105">
        <f>'Справка 6'!J19</f>
        <v>8294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43100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43100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43100</v>
      </c>
      <c r="D652" s="105" t="s">
        <v>553</v>
      </c>
      <c r="E652" s="495">
        <v>7</v>
      </c>
      <c r="F652" s="105" t="s">
        <v>552</v>
      </c>
      <c r="H652" s="105">
        <f>'Справка 6'!J23</f>
        <v>208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43100</v>
      </c>
      <c r="D653" s="105" t="s">
        <v>555</v>
      </c>
      <c r="E653" s="495">
        <v>7</v>
      </c>
      <c r="F653" s="105" t="s">
        <v>554</v>
      </c>
      <c r="H653" s="105">
        <f>'Справка 6'!J24</f>
        <v>47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43100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43100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43100</v>
      </c>
      <c r="D656" s="105" t="s">
        <v>560</v>
      </c>
      <c r="E656" s="495">
        <v>7</v>
      </c>
      <c r="F656" s="105" t="s">
        <v>863</v>
      </c>
      <c r="H656" s="105">
        <f>'Справка 6'!J27</f>
        <v>255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43100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43100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43100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43100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43100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43100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43100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43100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43100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43100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43100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43100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43100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43100</v>
      </c>
      <c r="D670" s="105" t="s">
        <v>583</v>
      </c>
      <c r="E670" s="495">
        <v>7</v>
      </c>
      <c r="F670" s="105" t="s">
        <v>582</v>
      </c>
      <c r="H670" s="105">
        <f>'Справка 6'!J42</f>
        <v>8550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43100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43100</v>
      </c>
      <c r="D672" s="105" t="s">
        <v>526</v>
      </c>
      <c r="E672" s="495">
        <v>8</v>
      </c>
      <c r="F672" s="105" t="s">
        <v>525</v>
      </c>
      <c r="H672" s="105">
        <f>'Справка 6'!K12</f>
        <v>1115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43100</v>
      </c>
      <c r="D673" s="105" t="s">
        <v>529</v>
      </c>
      <c r="E673" s="495">
        <v>8</v>
      </c>
      <c r="F673" s="105" t="s">
        <v>528</v>
      </c>
      <c r="H673" s="105">
        <f>'Справка 6'!K13</f>
        <v>2136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43100</v>
      </c>
      <c r="D674" s="105" t="s">
        <v>532</v>
      </c>
      <c r="E674" s="495">
        <v>8</v>
      </c>
      <c r="F674" s="105" t="s">
        <v>531</v>
      </c>
      <c r="H674" s="105">
        <f>'Справка 6'!K14</f>
        <v>508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43100</v>
      </c>
      <c r="D675" s="105" t="s">
        <v>535</v>
      </c>
      <c r="E675" s="495">
        <v>8</v>
      </c>
      <c r="F675" s="105" t="s">
        <v>534</v>
      </c>
      <c r="H675" s="105">
        <f>'Справка 6'!K15</f>
        <v>298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43100</v>
      </c>
      <c r="D676" s="105" t="s">
        <v>537</v>
      </c>
      <c r="E676" s="495">
        <v>8</v>
      </c>
      <c r="F676" s="105" t="s">
        <v>536</v>
      </c>
      <c r="H676" s="105">
        <f>'Справка 6'!K16</f>
        <v>72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43100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43100</v>
      </c>
      <c r="D678" s="105" t="s">
        <v>543</v>
      </c>
      <c r="E678" s="495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43100</v>
      </c>
      <c r="D679" s="105" t="s">
        <v>545</v>
      </c>
      <c r="E679" s="495">
        <v>8</v>
      </c>
      <c r="F679" s="105" t="s">
        <v>828</v>
      </c>
      <c r="H679" s="105">
        <f>'Справка 6'!K19</f>
        <v>4143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43100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43100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43100</v>
      </c>
      <c r="D682" s="105" t="s">
        <v>553</v>
      </c>
      <c r="E682" s="495">
        <v>8</v>
      </c>
      <c r="F682" s="105" t="s">
        <v>552</v>
      </c>
      <c r="H682" s="105">
        <f>'Справка 6'!K23</f>
        <v>120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43100</v>
      </c>
      <c r="D683" s="105" t="s">
        <v>555</v>
      </c>
      <c r="E683" s="495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43100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43100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43100</v>
      </c>
      <c r="D686" s="105" t="s">
        <v>560</v>
      </c>
      <c r="E686" s="495">
        <v>8</v>
      </c>
      <c r="F686" s="105" t="s">
        <v>863</v>
      </c>
      <c r="H686" s="105">
        <f>'Справка 6'!K27</f>
        <v>158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43100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43100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43100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43100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43100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43100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43100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43100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43100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43100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43100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43100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43100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43100</v>
      </c>
      <c r="D700" s="105" t="s">
        <v>583</v>
      </c>
      <c r="E700" s="495">
        <v>8</v>
      </c>
      <c r="F700" s="105" t="s">
        <v>582</v>
      </c>
      <c r="H700" s="105">
        <f>'Справка 6'!K42</f>
        <v>4301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43100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43100</v>
      </c>
      <c r="D702" s="105" t="s">
        <v>526</v>
      </c>
      <c r="E702" s="495">
        <v>9</v>
      </c>
      <c r="F702" s="105" t="s">
        <v>525</v>
      </c>
      <c r="H702" s="105">
        <f>'Справка 6'!L12</f>
        <v>80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43100</v>
      </c>
      <c r="D703" s="105" t="s">
        <v>529</v>
      </c>
      <c r="E703" s="495">
        <v>9</v>
      </c>
      <c r="F703" s="105" t="s">
        <v>528</v>
      </c>
      <c r="H703" s="105">
        <f>'Справка 6'!L13</f>
        <v>206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43100</v>
      </c>
      <c r="D704" s="105" t="s">
        <v>532</v>
      </c>
      <c r="E704" s="495">
        <v>9</v>
      </c>
      <c r="F704" s="105" t="s">
        <v>531</v>
      </c>
      <c r="H704" s="105">
        <f>'Справка 6'!L14</f>
        <v>90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43100</v>
      </c>
      <c r="D705" s="105" t="s">
        <v>535</v>
      </c>
      <c r="E705" s="495">
        <v>9</v>
      </c>
      <c r="F705" s="105" t="s">
        <v>534</v>
      </c>
      <c r="H705" s="105">
        <f>'Справка 6'!L15</f>
        <v>27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43100</v>
      </c>
      <c r="D706" s="105" t="s">
        <v>537</v>
      </c>
      <c r="E706" s="495">
        <v>9</v>
      </c>
      <c r="F706" s="105" t="s">
        <v>536</v>
      </c>
      <c r="H706" s="105">
        <f>'Справка 6'!L16</f>
        <v>12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43100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43100</v>
      </c>
      <c r="D708" s="105" t="s">
        <v>543</v>
      </c>
      <c r="E708" s="495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43100</v>
      </c>
      <c r="D709" s="105" t="s">
        <v>545</v>
      </c>
      <c r="E709" s="495">
        <v>9</v>
      </c>
      <c r="F709" s="105" t="s">
        <v>828</v>
      </c>
      <c r="H709" s="105">
        <f>'Справка 6'!L19</f>
        <v>418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43100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43100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43100</v>
      </c>
      <c r="D712" s="105" t="s">
        <v>553</v>
      </c>
      <c r="E712" s="495">
        <v>9</v>
      </c>
      <c r="F712" s="105" t="s">
        <v>552</v>
      </c>
      <c r="H712" s="105">
        <f>'Справка 6'!L23</f>
        <v>22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43100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43100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43100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43100</v>
      </c>
      <c r="D716" s="105" t="s">
        <v>560</v>
      </c>
      <c r="E716" s="495">
        <v>9</v>
      </c>
      <c r="F716" s="105" t="s">
        <v>863</v>
      </c>
      <c r="H716" s="105">
        <f>'Справка 6'!L27</f>
        <v>22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43100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43100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43100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43100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43100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43100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43100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43100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43100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43100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43100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43100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43100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43100</v>
      </c>
      <c r="D730" s="105" t="s">
        <v>583</v>
      </c>
      <c r="E730" s="495">
        <v>9</v>
      </c>
      <c r="F730" s="105" t="s">
        <v>582</v>
      </c>
      <c r="H730" s="105">
        <f>'Справка 6'!L42</f>
        <v>440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43100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43100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43100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43100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43100</v>
      </c>
      <c r="D735" s="105" t="s">
        <v>535</v>
      </c>
      <c r="E735" s="495">
        <v>10</v>
      </c>
      <c r="F735" s="105" t="s">
        <v>534</v>
      </c>
      <c r="H735" s="105">
        <f>'Справка 6'!M15</f>
        <v>3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43100</v>
      </c>
      <c r="D736" s="105" t="s">
        <v>537</v>
      </c>
      <c r="E736" s="495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43100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43100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43100</v>
      </c>
      <c r="D739" s="105" t="s">
        <v>545</v>
      </c>
      <c r="E739" s="495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43100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43100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43100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43100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43100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43100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43100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43100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43100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43100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43100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43100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43100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43100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43100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43100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43100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43100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43100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43100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43100</v>
      </c>
      <c r="D760" s="105" t="s">
        <v>583</v>
      </c>
      <c r="E760" s="495">
        <v>10</v>
      </c>
      <c r="F760" s="105" t="s">
        <v>582</v>
      </c>
      <c r="H760" s="105">
        <f>'Справка 6'!M42</f>
        <v>4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43100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43100</v>
      </c>
      <c r="D762" s="105" t="s">
        <v>526</v>
      </c>
      <c r="E762" s="495">
        <v>11</v>
      </c>
      <c r="F762" s="105" t="s">
        <v>525</v>
      </c>
      <c r="H762" s="105">
        <f>'Справка 6'!N12</f>
        <v>1195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43100</v>
      </c>
      <c r="D763" s="105" t="s">
        <v>529</v>
      </c>
      <c r="E763" s="495">
        <v>11</v>
      </c>
      <c r="F763" s="105" t="s">
        <v>528</v>
      </c>
      <c r="H763" s="105">
        <f>'Справка 6'!N13</f>
        <v>2342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43100</v>
      </c>
      <c r="D764" s="105" t="s">
        <v>532</v>
      </c>
      <c r="E764" s="495">
        <v>11</v>
      </c>
      <c r="F764" s="105" t="s">
        <v>531</v>
      </c>
      <c r="H764" s="105">
        <f>'Справка 6'!N14</f>
        <v>598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43100</v>
      </c>
      <c r="D765" s="105" t="s">
        <v>535</v>
      </c>
      <c r="E765" s="495">
        <v>11</v>
      </c>
      <c r="F765" s="105" t="s">
        <v>534</v>
      </c>
      <c r="H765" s="105">
        <f>'Справка 6'!N15</f>
        <v>322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43100</v>
      </c>
      <c r="D766" s="105" t="s">
        <v>537</v>
      </c>
      <c r="E766" s="495">
        <v>11</v>
      </c>
      <c r="F766" s="105" t="s">
        <v>536</v>
      </c>
      <c r="H766" s="105">
        <f>'Справка 6'!N16</f>
        <v>83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43100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43100</v>
      </c>
      <c r="D768" s="105" t="s">
        <v>543</v>
      </c>
      <c r="E768" s="495">
        <v>11</v>
      </c>
      <c r="F768" s="105" t="s">
        <v>542</v>
      </c>
      <c r="H768" s="105">
        <f>'Справка 6'!N18</f>
        <v>7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43100</v>
      </c>
      <c r="D769" s="105" t="s">
        <v>545</v>
      </c>
      <c r="E769" s="495">
        <v>11</v>
      </c>
      <c r="F769" s="105" t="s">
        <v>828</v>
      </c>
      <c r="H769" s="105">
        <f>'Справка 6'!N19</f>
        <v>4557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43100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43100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43100</v>
      </c>
      <c r="D772" s="105" t="s">
        <v>553</v>
      </c>
      <c r="E772" s="495">
        <v>11</v>
      </c>
      <c r="F772" s="105" t="s">
        <v>552</v>
      </c>
      <c r="H772" s="105">
        <f>'Справка 6'!N23</f>
        <v>142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43100</v>
      </c>
      <c r="D773" s="105" t="s">
        <v>555</v>
      </c>
      <c r="E773" s="495">
        <v>11</v>
      </c>
      <c r="F773" s="105" t="s">
        <v>554</v>
      </c>
      <c r="H773" s="105">
        <f>'Справка 6'!N24</f>
        <v>38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43100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43100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43100</v>
      </c>
      <c r="D776" s="105" t="s">
        <v>560</v>
      </c>
      <c r="E776" s="495">
        <v>11</v>
      </c>
      <c r="F776" s="105" t="s">
        <v>863</v>
      </c>
      <c r="H776" s="105">
        <f>'Справка 6'!N27</f>
        <v>180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43100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43100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43100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43100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43100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43100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43100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43100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43100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43100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43100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43100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43100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43100</v>
      </c>
      <c r="D790" s="105" t="s">
        <v>583</v>
      </c>
      <c r="E790" s="495">
        <v>11</v>
      </c>
      <c r="F790" s="105" t="s">
        <v>582</v>
      </c>
      <c r="H790" s="105">
        <f>'Справка 6'!N42</f>
        <v>4737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43100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43100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43100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43100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43100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43100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43100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43100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43100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43100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43100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43100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43100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43100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43100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43100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43100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43100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43100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43100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43100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43100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43100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43100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43100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43100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43100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43100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43100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43100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43100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43100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43100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43100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43100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43100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43100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43100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43100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43100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43100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43100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43100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43100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43100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43100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43100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43100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43100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43100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43100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43100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43100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43100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43100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43100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43100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43100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43100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43100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43100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43100</v>
      </c>
      <c r="D852" s="105" t="s">
        <v>526</v>
      </c>
      <c r="E852" s="495">
        <v>14</v>
      </c>
      <c r="F852" s="105" t="s">
        <v>525</v>
      </c>
      <c r="H852" s="105">
        <f>'Справка 6'!Q12</f>
        <v>1195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43100</v>
      </c>
      <c r="D853" s="105" t="s">
        <v>529</v>
      </c>
      <c r="E853" s="495">
        <v>14</v>
      </c>
      <c r="F853" s="105" t="s">
        <v>528</v>
      </c>
      <c r="H853" s="105">
        <f>'Справка 6'!Q13</f>
        <v>2342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43100</v>
      </c>
      <c r="D854" s="105" t="s">
        <v>532</v>
      </c>
      <c r="E854" s="495">
        <v>14</v>
      </c>
      <c r="F854" s="105" t="s">
        <v>531</v>
      </c>
      <c r="H854" s="105">
        <f>'Справка 6'!Q14</f>
        <v>598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43100</v>
      </c>
      <c r="D855" s="105" t="s">
        <v>535</v>
      </c>
      <c r="E855" s="495">
        <v>14</v>
      </c>
      <c r="F855" s="105" t="s">
        <v>534</v>
      </c>
      <c r="H855" s="105">
        <f>'Справка 6'!Q15</f>
        <v>322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43100</v>
      </c>
      <c r="D856" s="105" t="s">
        <v>537</v>
      </c>
      <c r="E856" s="495">
        <v>14</v>
      </c>
      <c r="F856" s="105" t="s">
        <v>536</v>
      </c>
      <c r="H856" s="105">
        <f>'Справка 6'!Q16</f>
        <v>83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43100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43100</v>
      </c>
      <c r="D858" s="105" t="s">
        <v>543</v>
      </c>
      <c r="E858" s="495">
        <v>14</v>
      </c>
      <c r="F858" s="105" t="s">
        <v>542</v>
      </c>
      <c r="H858" s="105">
        <f>'Справка 6'!Q18</f>
        <v>7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43100</v>
      </c>
      <c r="D859" s="105" t="s">
        <v>545</v>
      </c>
      <c r="E859" s="495">
        <v>14</v>
      </c>
      <c r="F859" s="105" t="s">
        <v>828</v>
      </c>
      <c r="H859" s="105">
        <f>'Справка 6'!Q19</f>
        <v>4557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43100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43100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43100</v>
      </c>
      <c r="D862" s="105" t="s">
        <v>553</v>
      </c>
      <c r="E862" s="495">
        <v>14</v>
      </c>
      <c r="F862" s="105" t="s">
        <v>552</v>
      </c>
      <c r="H862" s="105">
        <f>'Справка 6'!Q23</f>
        <v>142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43100</v>
      </c>
      <c r="D863" s="105" t="s">
        <v>555</v>
      </c>
      <c r="E863" s="495">
        <v>14</v>
      </c>
      <c r="F863" s="105" t="s">
        <v>554</v>
      </c>
      <c r="H863" s="105">
        <f>'Справка 6'!Q24</f>
        <v>38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43100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43100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43100</v>
      </c>
      <c r="D866" s="105" t="s">
        <v>560</v>
      </c>
      <c r="E866" s="495">
        <v>14</v>
      </c>
      <c r="F866" s="105" t="s">
        <v>863</v>
      </c>
      <c r="H866" s="105">
        <f>'Справка 6'!Q27</f>
        <v>180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43100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43100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43100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43100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43100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43100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43100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43100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43100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43100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43100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43100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43100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43100</v>
      </c>
      <c r="D880" s="105" t="s">
        <v>583</v>
      </c>
      <c r="E880" s="495">
        <v>14</v>
      </c>
      <c r="F880" s="105" t="s">
        <v>582</v>
      </c>
      <c r="H880" s="105">
        <f>'Справка 6'!Q42</f>
        <v>4737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43100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43100</v>
      </c>
      <c r="D882" s="105" t="s">
        <v>526</v>
      </c>
      <c r="E882" s="495">
        <v>15</v>
      </c>
      <c r="F882" s="105" t="s">
        <v>525</v>
      </c>
      <c r="H882" s="105">
        <f>'Справка 6'!R12</f>
        <v>977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43100</v>
      </c>
      <c r="D883" s="105" t="s">
        <v>529</v>
      </c>
      <c r="E883" s="495">
        <v>15</v>
      </c>
      <c r="F883" s="105" t="s">
        <v>528</v>
      </c>
      <c r="H883" s="105">
        <f>'Справка 6'!R13</f>
        <v>543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43100</v>
      </c>
      <c r="D884" s="105" t="s">
        <v>532</v>
      </c>
      <c r="E884" s="495">
        <v>15</v>
      </c>
      <c r="F884" s="105" t="s">
        <v>531</v>
      </c>
      <c r="H884" s="105">
        <f>'Справка 6'!R14</f>
        <v>578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43100</v>
      </c>
      <c r="D885" s="105" t="s">
        <v>535</v>
      </c>
      <c r="E885" s="495">
        <v>15</v>
      </c>
      <c r="F885" s="105" t="s">
        <v>534</v>
      </c>
      <c r="H885" s="105">
        <f>'Справка 6'!R15</f>
        <v>149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43100</v>
      </c>
      <c r="D886" s="105" t="s">
        <v>537</v>
      </c>
      <c r="E886" s="495">
        <v>15</v>
      </c>
      <c r="F886" s="105" t="s">
        <v>536</v>
      </c>
      <c r="H886" s="105">
        <f>'Справка 6'!R16</f>
        <v>56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43100</v>
      </c>
      <c r="D887" s="105" t="s">
        <v>540</v>
      </c>
      <c r="E887" s="495">
        <v>15</v>
      </c>
      <c r="F887" s="105" t="s">
        <v>539</v>
      </c>
      <c r="H887" s="105">
        <f>'Справка 6'!R17</f>
        <v>410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43100</v>
      </c>
      <c r="D888" s="105" t="s">
        <v>543</v>
      </c>
      <c r="E888" s="495">
        <v>15</v>
      </c>
      <c r="F888" s="105" t="s">
        <v>542</v>
      </c>
      <c r="H888" s="105">
        <f>'Справка 6'!R18</f>
        <v>16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43100</v>
      </c>
      <c r="D889" s="105" t="s">
        <v>545</v>
      </c>
      <c r="E889" s="495">
        <v>15</v>
      </c>
      <c r="F889" s="105" t="s">
        <v>828</v>
      </c>
      <c r="H889" s="105">
        <f>'Справка 6'!R19</f>
        <v>3737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43100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43100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43100</v>
      </c>
      <c r="D892" s="105" t="s">
        <v>553</v>
      </c>
      <c r="E892" s="495">
        <v>15</v>
      </c>
      <c r="F892" s="105" t="s">
        <v>552</v>
      </c>
      <c r="H892" s="105">
        <f>'Справка 6'!R23</f>
        <v>66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43100</v>
      </c>
      <c r="D893" s="105" t="s">
        <v>555</v>
      </c>
      <c r="E893" s="495">
        <v>15</v>
      </c>
      <c r="F893" s="105" t="s">
        <v>554</v>
      </c>
      <c r="H893" s="105">
        <f>'Справка 6'!R24</f>
        <v>9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43100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43100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43100</v>
      </c>
      <c r="D896" s="105" t="s">
        <v>560</v>
      </c>
      <c r="E896" s="495">
        <v>15</v>
      </c>
      <c r="F896" s="105" t="s">
        <v>863</v>
      </c>
      <c r="H896" s="105">
        <f>'Справка 6'!R27</f>
        <v>75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43100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43100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43100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43100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43100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43100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43100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43100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43100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43100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43100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43100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43100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43100</v>
      </c>
      <c r="D910" s="105" t="s">
        <v>583</v>
      </c>
      <c r="E910" s="495">
        <v>15</v>
      </c>
      <c r="F910" s="105" t="s">
        <v>582</v>
      </c>
      <c r="H910" s="105">
        <f>'Справка 6'!R42</f>
        <v>3813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43100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43100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43100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43100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43100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43100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86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43100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43100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43100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43100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43100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43100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43100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43100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43100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43100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704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43100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85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43100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24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43100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17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43100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43100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43100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43100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43100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43100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43100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95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43100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43100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43100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43100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95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43100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925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43100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1011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43100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43100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43100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43100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43100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43100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43100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43100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43100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43100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43100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43100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43100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43100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43100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43100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704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43100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85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43100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24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43100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17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43100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43100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43100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43100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43100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43100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43100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95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43100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43100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43100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43100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95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43100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925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43100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925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43100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43100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43100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43100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43100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43100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86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43100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43100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43100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43100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43100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43100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43100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43100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43100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43100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43100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43100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43100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43100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43100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43100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43100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43100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43100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43100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43100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43100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43100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43100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43100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43100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43100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43100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43100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43100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43100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43100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43100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43100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43100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43100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43100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43100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43100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7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43100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7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43100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7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43100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43100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107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43100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43100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107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43100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43100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43100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43100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43100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43100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43100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43100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43100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43100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43100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43100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272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43100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43100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137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43100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36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43100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14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43100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56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43100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24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43100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43100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32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43100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29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43100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259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43100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638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43100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645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43100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43100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43100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43100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43100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43100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43100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43100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43100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43100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43100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43100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43100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43100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43100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43100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43100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107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43100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43100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107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43100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43100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43100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43100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43100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43100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43100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43100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43100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43100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43100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43100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272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43100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43100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137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43100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36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43100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14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43100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56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43100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24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43100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43100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32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43100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29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43100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259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43100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638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43100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638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43100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43100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43100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43100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43100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43100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43100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43100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43100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43100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43100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43100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43100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7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43100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7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43100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7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43100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43100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43100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43100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43100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43100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43100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43100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43100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43100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43100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43100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43100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43100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43100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43100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43100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43100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43100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43100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43100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43100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43100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43100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43100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43100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43100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43100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7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43100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43100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43100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43100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43100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43100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43100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43100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43100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43100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43100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43100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43100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43100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43100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43100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43100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43100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43100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43100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43100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43100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43100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43100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43100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43100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43100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43100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43100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43100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43100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43100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43100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43100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43100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43100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43100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43100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43100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43100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43100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43100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43100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43100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43100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43100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43100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43100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43100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43100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43100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43100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43100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43100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43100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43100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43100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43100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43100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43100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43100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43100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43100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43100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43100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43100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43100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43100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43100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43100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43100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43100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43100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43100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43100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43100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43100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43100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43100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43100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43100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43100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43100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43100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43100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43100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43100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43100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43100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43100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43100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43100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43100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43100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43100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43100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43100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43100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43100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43100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43100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43100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43100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43100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43100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43100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43100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43100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43100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43100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43100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43100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43100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43100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43100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43100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43100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43100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43100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43100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43100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43100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43100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43100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43100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43100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43100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43100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43100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43100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43100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43100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43100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43100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43100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43100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43100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43100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43100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43100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43100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43100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43100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43100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43100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43100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43100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43100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43100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43100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43100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43100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43100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43100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43100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43100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43100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43100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43100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43100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43100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43100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43100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43100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43100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43100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43100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43100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43100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43100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43100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43100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43100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43100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43100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43100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43100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43100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43100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43100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43100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43100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43100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43100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43100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43100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43100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43100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43100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43100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43100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43100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43100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977</v>
      </c>
      <c r="D13" s="197">
        <v>1055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543</v>
      </c>
      <c r="D14" s="197">
        <v>182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578</v>
      </c>
      <c r="D15" s="197">
        <v>130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149</v>
      </c>
      <c r="D16" s="197">
        <v>112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56</v>
      </c>
      <c r="D17" s="197">
        <v>52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410</v>
      </c>
      <c r="D18" s="197">
        <v>193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16</v>
      </c>
      <c r="D19" s="197">
        <v>11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3737</v>
      </c>
      <c r="D20" s="597">
        <f>SUM(D12:D19)</f>
        <v>2743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137</v>
      </c>
      <c r="H21" s="197">
        <v>137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1262</v>
      </c>
      <c r="H22" s="613">
        <f>SUM(H23:H25)</f>
        <v>1268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66</v>
      </c>
      <c r="D24" s="197">
        <v>82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9</v>
      </c>
      <c r="D25" s="197">
        <v>0</v>
      </c>
      <c r="E25" s="89" t="s">
        <v>73</v>
      </c>
      <c r="F25" s="93" t="s">
        <v>74</v>
      </c>
      <c r="G25" s="197">
        <v>20</v>
      </c>
      <c r="H25" s="197">
        <v>26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1399</v>
      </c>
      <c r="H26" s="597">
        <f>H20+H21+H22</f>
        <v>1405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75</v>
      </c>
      <c r="D28" s="597">
        <f>SUM(D24:D27)</f>
        <v>82</v>
      </c>
      <c r="E28" s="202" t="s">
        <v>84</v>
      </c>
      <c r="F28" s="93" t="s">
        <v>85</v>
      </c>
      <c r="G28" s="594">
        <f>SUM(G29:G31)</f>
        <v>99</v>
      </c>
      <c r="H28" s="595">
        <f>SUM(H29:H31)</f>
        <v>258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99</v>
      </c>
      <c r="H29" s="197">
        <v>258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426</v>
      </c>
      <c r="H32" s="197">
        <v>390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525</v>
      </c>
      <c r="H34" s="597">
        <f>H28+H32+H33</f>
        <v>648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7275</v>
      </c>
      <c r="H37" s="599">
        <f>H26+H18+H34</f>
        <v>7404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7</v>
      </c>
      <c r="H49" s="197">
        <v>18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4">
        <f>SUM(G44:G49)</f>
        <v>7</v>
      </c>
      <c r="H50" s="595">
        <f>SUM(H44:H49)</f>
        <v>18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86</v>
      </c>
      <c r="D52" s="597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3</v>
      </c>
      <c r="D54" s="477">
        <v>3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589</v>
      </c>
      <c r="H55" s="197">
        <v>32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3902</v>
      </c>
      <c r="D56" s="601">
        <f>D20+D21+D22+D28+D33+D46+D52+D54+D55</f>
        <v>2915</v>
      </c>
      <c r="E56" s="100" t="s">
        <v>850</v>
      </c>
      <c r="F56" s="99" t="s">
        <v>172</v>
      </c>
      <c r="G56" s="598">
        <f>G50+G52+G53+G54+G55</f>
        <v>596</v>
      </c>
      <c r="H56" s="599">
        <f>H50+H52+H53+H54+H55</f>
        <v>50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1254</v>
      </c>
      <c r="D59" s="197">
        <v>1158</v>
      </c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1901</v>
      </c>
      <c r="D60" s="197">
        <v>1135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0</v>
      </c>
      <c r="D61" s="197">
        <v>0</v>
      </c>
      <c r="E61" s="200" t="s">
        <v>188</v>
      </c>
      <c r="F61" s="93" t="s">
        <v>189</v>
      </c>
      <c r="G61" s="594">
        <f>SUM(G62:G68)</f>
        <v>379</v>
      </c>
      <c r="H61" s="595">
        <f>SUM(H62:H68)</f>
        <v>364</v>
      </c>
    </row>
    <row r="62" spans="1:13" ht="15.75">
      <c r="A62" s="89" t="s">
        <v>186</v>
      </c>
      <c r="B62" s="94" t="s">
        <v>187</v>
      </c>
      <c r="C62" s="197">
        <v>1</v>
      </c>
      <c r="D62" s="197">
        <v>1</v>
      </c>
      <c r="E62" s="200" t="s">
        <v>192</v>
      </c>
      <c r="F62" s="93" t="s">
        <v>193</v>
      </c>
      <c r="G62" s="197">
        <v>107</v>
      </c>
      <c r="H62" s="197">
        <v>68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173</v>
      </c>
      <c r="H64" s="197">
        <v>196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3156</v>
      </c>
      <c r="D65" s="597">
        <f>SUM(D59:D64)</f>
        <v>2294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14</v>
      </c>
      <c r="H66" s="197">
        <v>15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29</v>
      </c>
      <c r="H67" s="197">
        <v>30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56</v>
      </c>
      <c r="H68" s="197">
        <v>55</v>
      </c>
    </row>
    <row r="69" spans="1:8" ht="15.75">
      <c r="A69" s="89" t="s">
        <v>210</v>
      </c>
      <c r="B69" s="91" t="s">
        <v>211</v>
      </c>
      <c r="C69" s="197">
        <v>789</v>
      </c>
      <c r="D69" s="197">
        <v>851</v>
      </c>
      <c r="E69" s="201" t="s">
        <v>79</v>
      </c>
      <c r="F69" s="93" t="s">
        <v>216</v>
      </c>
      <c r="G69" s="197">
        <v>259</v>
      </c>
      <c r="H69" s="197">
        <v>84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24</v>
      </c>
      <c r="D71" s="197">
        <v>345</v>
      </c>
      <c r="E71" s="473" t="s">
        <v>47</v>
      </c>
      <c r="F71" s="95" t="s">
        <v>223</v>
      </c>
      <c r="G71" s="596">
        <f>G59+G60+G61+G69+G70</f>
        <v>638</v>
      </c>
      <c r="H71" s="597">
        <f>H59+H60+H61+H69+H70</f>
        <v>448</v>
      </c>
    </row>
    <row r="72" spans="1:8" ht="15.75">
      <c r="A72" s="89" t="s">
        <v>221</v>
      </c>
      <c r="B72" s="91" t="s">
        <v>222</v>
      </c>
      <c r="C72" s="197">
        <v>17</v>
      </c>
      <c r="D72" s="197">
        <v>14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0</v>
      </c>
      <c r="D73" s="197">
        <v>0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95</v>
      </c>
      <c r="D75" s="197">
        <v>142</v>
      </c>
      <c r="E75" s="484" t="s">
        <v>160</v>
      </c>
      <c r="F75" s="95" t="s">
        <v>233</v>
      </c>
      <c r="G75" s="477">
        <v>50</v>
      </c>
      <c r="H75" s="477">
        <v>46</v>
      </c>
    </row>
    <row r="76" spans="1:8" ht="15.75">
      <c r="A76" s="481" t="s">
        <v>77</v>
      </c>
      <c r="B76" s="96" t="s">
        <v>232</v>
      </c>
      <c r="C76" s="596">
        <f>SUM(C68:C75)</f>
        <v>925</v>
      </c>
      <c r="D76" s="597">
        <f>SUM(D68:D75)</f>
        <v>1352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688</v>
      </c>
      <c r="H79" s="599">
        <f>H71+H73+H75+H77</f>
        <v>494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119</v>
      </c>
      <c r="D88" s="197">
        <v>17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437</v>
      </c>
      <c r="D89" s="197">
        <v>1329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556</v>
      </c>
      <c r="D92" s="597">
        <f>SUM(D88:D91)</f>
        <v>1346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20</v>
      </c>
      <c r="D93" s="477">
        <v>41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4657</v>
      </c>
      <c r="D94" s="601">
        <f>D65+D76+D85+D92+D93</f>
        <v>5033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8559</v>
      </c>
      <c r="D95" s="603">
        <f>D94+D56</f>
        <v>7948</v>
      </c>
      <c r="E95" s="229" t="s">
        <v>942</v>
      </c>
      <c r="F95" s="488" t="s">
        <v>268</v>
      </c>
      <c r="G95" s="602">
        <f>G37+G40+G56+G79</f>
        <v>8559</v>
      </c>
      <c r="H95" s="603">
        <f>H37+H40+H56+H79</f>
        <v>7948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699">
        <f>pdeReportingDate</f>
      </c>
      <c r="C98" s="699"/>
      <c r="D98" s="699"/>
      <c r="E98" s="699"/>
      <c r="F98" s="699"/>
      <c r="G98" s="699"/>
      <c r="H98" s="699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0" t="str">
        <f>authorName</f>
        <v>СТОЯНКА КУЗМАНОВА НЕДЕЛЧЕВА</v>
      </c>
      <c r="C100" s="700"/>
      <c r="D100" s="700"/>
      <c r="E100" s="700"/>
      <c r="F100" s="700"/>
      <c r="G100" s="700"/>
      <c r="H100" s="700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0"/>
      <c r="B103" s="698" t="s">
        <v>979</v>
      </c>
      <c r="C103" s="698"/>
      <c r="D103" s="698"/>
      <c r="E103" s="698"/>
      <c r="M103" s="98"/>
    </row>
    <row r="104" spans="1:5" ht="21.75" customHeight="1">
      <c r="A104" s="690"/>
      <c r="B104" s="698" t="s">
        <v>979</v>
      </c>
      <c r="C104" s="698"/>
      <c r="D104" s="698"/>
      <c r="E104" s="698"/>
    </row>
    <row r="105" spans="1:13" ht="21.75" customHeight="1">
      <c r="A105" s="690"/>
      <c r="B105" s="698" t="s">
        <v>979</v>
      </c>
      <c r="C105" s="698"/>
      <c r="D105" s="698"/>
      <c r="E105" s="698"/>
      <c r="M105" s="98"/>
    </row>
    <row r="106" spans="1:5" ht="21.75" customHeight="1">
      <c r="A106" s="690"/>
      <c r="B106" s="698" t="s">
        <v>979</v>
      </c>
      <c r="C106" s="698"/>
      <c r="D106" s="698"/>
      <c r="E106" s="698"/>
    </row>
    <row r="107" spans="1:13" ht="21.75" customHeight="1">
      <c r="A107" s="690"/>
      <c r="B107" s="698"/>
      <c r="C107" s="698"/>
      <c r="D107" s="698"/>
      <c r="E107" s="698"/>
      <c r="M107" s="98"/>
    </row>
    <row r="108" spans="1:5" ht="21.75" customHeight="1">
      <c r="A108" s="690"/>
      <c r="B108" s="698"/>
      <c r="C108" s="698"/>
      <c r="D108" s="698"/>
      <c r="E108" s="698"/>
    </row>
    <row r="109" spans="1:13" ht="21.75" customHeight="1">
      <c r="A109" s="690"/>
      <c r="B109" s="698"/>
      <c r="C109" s="698"/>
      <c r="D109" s="698"/>
      <c r="E109" s="69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4210</v>
      </c>
      <c r="D12" s="315">
        <v>4300</v>
      </c>
      <c r="E12" s="194" t="s">
        <v>277</v>
      </c>
      <c r="F12" s="240" t="s">
        <v>278</v>
      </c>
      <c r="G12" s="315">
        <v>6285</v>
      </c>
      <c r="H12" s="315">
        <v>6665</v>
      </c>
    </row>
    <row r="13" spans="1:8" ht="15.75">
      <c r="A13" s="194" t="s">
        <v>279</v>
      </c>
      <c r="B13" s="190" t="s">
        <v>280</v>
      </c>
      <c r="C13" s="315">
        <v>598</v>
      </c>
      <c r="D13" s="315">
        <v>668</v>
      </c>
      <c r="E13" s="194" t="s">
        <v>281</v>
      </c>
      <c r="F13" s="240" t="s">
        <v>282</v>
      </c>
      <c r="G13" s="315">
        <v>0</v>
      </c>
      <c r="H13" s="315">
        <v>0</v>
      </c>
    </row>
    <row r="14" spans="1:8" ht="15.75">
      <c r="A14" s="194" t="s">
        <v>283</v>
      </c>
      <c r="B14" s="190" t="s">
        <v>284</v>
      </c>
      <c r="C14" s="315">
        <v>441</v>
      </c>
      <c r="D14" s="315">
        <v>366</v>
      </c>
      <c r="E14" s="245" t="s">
        <v>285</v>
      </c>
      <c r="F14" s="240" t="s">
        <v>286</v>
      </c>
      <c r="G14" s="315">
        <v>204</v>
      </c>
      <c r="H14" s="315">
        <v>212</v>
      </c>
    </row>
    <row r="15" spans="1:8" ht="15.75">
      <c r="A15" s="194" t="s">
        <v>287</v>
      </c>
      <c r="B15" s="190" t="s">
        <v>288</v>
      </c>
      <c r="C15" s="315">
        <v>1268</v>
      </c>
      <c r="D15" s="315">
        <v>1216</v>
      </c>
      <c r="E15" s="245" t="s">
        <v>79</v>
      </c>
      <c r="F15" s="240" t="s">
        <v>289</v>
      </c>
      <c r="G15" s="315">
        <v>132</v>
      </c>
      <c r="H15" s="315">
        <v>80</v>
      </c>
    </row>
    <row r="16" spans="1:8" ht="15.75">
      <c r="A16" s="194" t="s">
        <v>290</v>
      </c>
      <c r="B16" s="190" t="s">
        <v>291</v>
      </c>
      <c r="C16" s="315">
        <v>183</v>
      </c>
      <c r="D16" s="315">
        <v>167</v>
      </c>
      <c r="E16" s="236" t="s">
        <v>52</v>
      </c>
      <c r="F16" s="264" t="s">
        <v>292</v>
      </c>
      <c r="G16" s="627">
        <f>SUM(G12:G15)</f>
        <v>6621</v>
      </c>
      <c r="H16" s="628">
        <f>SUM(H12:H15)</f>
        <v>6957</v>
      </c>
    </row>
    <row r="17" spans="1:8" ht="31.5">
      <c r="A17" s="194" t="s">
        <v>293</v>
      </c>
      <c r="B17" s="190" t="s">
        <v>294</v>
      </c>
      <c r="C17" s="315">
        <v>40</v>
      </c>
      <c r="D17" s="315">
        <v>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-735</v>
      </c>
      <c r="D18" s="315">
        <v>-379</v>
      </c>
      <c r="E18" s="234" t="s">
        <v>297</v>
      </c>
      <c r="F18" s="238" t="s">
        <v>298</v>
      </c>
      <c r="G18" s="638">
        <v>156</v>
      </c>
      <c r="H18" s="638">
        <v>78</v>
      </c>
    </row>
    <row r="19" spans="1:8" ht="15.75">
      <c r="A19" s="194" t="s">
        <v>299</v>
      </c>
      <c r="B19" s="190" t="s">
        <v>300</v>
      </c>
      <c r="C19" s="315">
        <v>173</v>
      </c>
      <c r="D19" s="315">
        <v>154</v>
      </c>
      <c r="E19" s="194" t="s">
        <v>301</v>
      </c>
      <c r="F19" s="237" t="s">
        <v>302</v>
      </c>
      <c r="G19" s="315">
        <v>0</v>
      </c>
      <c r="H19" s="316">
        <v>0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6178</v>
      </c>
      <c r="D22" s="628">
        <f>SUM(D12:D18)+D19</f>
        <v>6517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19</v>
      </c>
      <c r="D25" s="315">
        <v>-1</v>
      </c>
      <c r="E25" s="194" t="s">
        <v>318</v>
      </c>
      <c r="F25" s="237" t="s">
        <v>319</v>
      </c>
      <c r="G25" s="315">
        <v>1</v>
      </c>
      <c r="H25" s="316">
        <v>4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2</v>
      </c>
      <c r="D27" s="315">
        <v>1</v>
      </c>
      <c r="E27" s="236" t="s">
        <v>104</v>
      </c>
      <c r="F27" s="238" t="s">
        <v>326</v>
      </c>
      <c r="G27" s="627">
        <f>SUM(G22:G26)</f>
        <v>1</v>
      </c>
      <c r="H27" s="628">
        <f>SUM(H22:H26)</f>
        <v>4</v>
      </c>
    </row>
    <row r="28" spans="1:8" ht="15.75">
      <c r="A28" s="194" t="s">
        <v>79</v>
      </c>
      <c r="B28" s="237" t="s">
        <v>327</v>
      </c>
      <c r="C28" s="315">
        <v>20</v>
      </c>
      <c r="D28" s="315">
        <v>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41</v>
      </c>
      <c r="D29" s="628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6219</v>
      </c>
      <c r="D31" s="634">
        <f>D29+D22</f>
        <v>6535</v>
      </c>
      <c r="E31" s="251" t="s">
        <v>824</v>
      </c>
      <c r="F31" s="266" t="s">
        <v>331</v>
      </c>
      <c r="G31" s="253">
        <f>G16+G18+G27</f>
        <v>6778</v>
      </c>
      <c r="H31" s="254">
        <f>H16+H18+H27</f>
        <v>7039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559</v>
      </c>
      <c r="D33" s="244">
        <f>IF((H31-D31)&gt;0,H31-D31,0)</f>
        <v>504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6219</v>
      </c>
      <c r="D36" s="636">
        <f>D31-D34+D35</f>
        <v>6535</v>
      </c>
      <c r="E36" s="262" t="s">
        <v>346</v>
      </c>
      <c r="F36" s="256" t="s">
        <v>347</v>
      </c>
      <c r="G36" s="267">
        <f>G35-G34+G31</f>
        <v>6778</v>
      </c>
      <c r="H36" s="268">
        <f>H35-H34+H31</f>
        <v>7039</v>
      </c>
    </row>
    <row r="37" spans="1:8" ht="15.75">
      <c r="A37" s="261" t="s">
        <v>348</v>
      </c>
      <c r="B37" s="231" t="s">
        <v>349</v>
      </c>
      <c r="C37" s="633">
        <f>IF((G36-C36)&gt;0,G36-C36,0)</f>
        <v>559</v>
      </c>
      <c r="D37" s="634">
        <f>IF((H36-D36)&gt;0,H36-D36,0)</f>
        <v>504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133</v>
      </c>
      <c r="D38" s="628">
        <f>D39+D40+D41</f>
        <v>114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133</v>
      </c>
      <c r="D39" s="315">
        <v>113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6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6">
        <v>1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426</v>
      </c>
      <c r="D42" s="244">
        <f>+IF((H36-D36-D38)&gt;0,H36-D36-D38,0)</f>
        <v>390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426</v>
      </c>
      <c r="D44" s="268">
        <f>IF(H42=0,IF(D42-D43&gt;0,D42-D43+H43,0),IF(H42-H43&lt;0,H43-H42+D42,0))</f>
        <v>390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6778</v>
      </c>
      <c r="D45" s="630">
        <f>D36+D38+D42</f>
        <v>7039</v>
      </c>
      <c r="E45" s="270" t="s">
        <v>373</v>
      </c>
      <c r="F45" s="272" t="s">
        <v>374</v>
      </c>
      <c r="G45" s="629">
        <f>G42+G36</f>
        <v>6778</v>
      </c>
      <c r="H45" s="630">
        <f>H42+H36</f>
        <v>7039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2" t="s">
        <v>978</v>
      </c>
      <c r="B47" s="702"/>
      <c r="C47" s="702"/>
      <c r="D47" s="702"/>
      <c r="E47" s="70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699">
        <f>pdeReportingDate</f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0" t="str">
        <f>authorName</f>
        <v>СТОЯНКА КУЗМАНОВА НЕДЕЛЧЕВА</v>
      </c>
      <c r="C52" s="700"/>
      <c r="D52" s="700"/>
      <c r="E52" s="700"/>
      <c r="F52" s="700"/>
      <c r="G52" s="700"/>
      <c r="H52" s="700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0"/>
      <c r="B55" s="698" t="s">
        <v>979</v>
      </c>
      <c r="C55" s="698"/>
      <c r="D55" s="698"/>
      <c r="E55" s="698"/>
      <c r="F55" s="573"/>
      <c r="G55" s="45"/>
      <c r="H55" s="42"/>
    </row>
    <row r="56" spans="1:8" ht="15.75" customHeight="1">
      <c r="A56" s="690"/>
      <c r="B56" s="698" t="s">
        <v>979</v>
      </c>
      <c r="C56" s="698"/>
      <c r="D56" s="698"/>
      <c r="E56" s="698"/>
      <c r="F56" s="573"/>
      <c r="G56" s="45"/>
      <c r="H56" s="42"/>
    </row>
    <row r="57" spans="1:8" ht="15.75" customHeight="1">
      <c r="A57" s="690"/>
      <c r="B57" s="698" t="s">
        <v>979</v>
      </c>
      <c r="C57" s="698"/>
      <c r="D57" s="698"/>
      <c r="E57" s="698"/>
      <c r="F57" s="573"/>
      <c r="G57" s="45"/>
      <c r="H57" s="42"/>
    </row>
    <row r="58" spans="1:8" ht="15.75" customHeight="1">
      <c r="A58" s="690"/>
      <c r="B58" s="698" t="s">
        <v>979</v>
      </c>
      <c r="C58" s="698"/>
      <c r="D58" s="698"/>
      <c r="E58" s="698"/>
      <c r="F58" s="573"/>
      <c r="G58" s="45"/>
      <c r="H58" s="42"/>
    </row>
    <row r="59" spans="1:8" ht="15.75">
      <c r="A59" s="690"/>
      <c r="B59" s="698"/>
      <c r="C59" s="698"/>
      <c r="D59" s="698"/>
      <c r="E59" s="698"/>
      <c r="F59" s="573"/>
      <c r="G59" s="45"/>
      <c r="H59" s="42"/>
    </row>
    <row r="60" spans="1:8" ht="15.75">
      <c r="A60" s="690"/>
      <c r="B60" s="698"/>
      <c r="C60" s="698"/>
      <c r="D60" s="698"/>
      <c r="E60" s="698"/>
      <c r="F60" s="573"/>
      <c r="G60" s="45"/>
      <c r="H60" s="42"/>
    </row>
    <row r="61" spans="1:8" ht="15.75">
      <c r="A61" s="690"/>
      <c r="B61" s="698"/>
      <c r="C61" s="698"/>
      <c r="D61" s="698"/>
      <c r="E61" s="69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7316</v>
      </c>
      <c r="D11" s="197">
        <v>8045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-5524</v>
      </c>
      <c r="D12" s="197">
        <v>-6005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-1451</v>
      </c>
      <c r="D14" s="197">
        <v>-1310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-71</v>
      </c>
      <c r="D15" s="197">
        <v>-117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-133</v>
      </c>
      <c r="D16" s="197">
        <v>-103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126</v>
      </c>
      <c r="D21" s="657">
        <f>SUM(D11:D20)</f>
        <v>504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-1226</v>
      </c>
      <c r="D23" s="197">
        <v>-204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714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-512</v>
      </c>
      <c r="D33" s="657">
        <f>SUM(D23:D32)</f>
        <v>-204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1000</v>
      </c>
      <c r="D37" s="197">
        <v>600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-1015</v>
      </c>
      <c r="D38" s="197">
        <v>-603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-11</v>
      </c>
      <c r="D39" s="197">
        <v>-11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-357</v>
      </c>
      <c r="D41" s="197">
        <v>-237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-21</v>
      </c>
      <c r="D42" s="197">
        <v>-15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-404</v>
      </c>
      <c r="D43" s="659">
        <f>SUM(D35:D42)</f>
        <v>-266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-790</v>
      </c>
      <c r="D44" s="307">
        <f>D43+D33+D21</f>
        <v>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1346</v>
      </c>
      <c r="D45" s="308">
        <v>1312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556</v>
      </c>
      <c r="D46" s="310">
        <f>D45+D44</f>
        <v>1346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699">
        <f>pdeReportingDate</f>
      </c>
      <c r="C54" s="699"/>
      <c r="D54" s="699"/>
      <c r="E54" s="699"/>
      <c r="F54" s="691"/>
      <c r="G54" s="691"/>
      <c r="H54" s="691"/>
      <c r="M54" s="98"/>
    </row>
    <row r="55" spans="1:13" s="42" customFormat="1" ht="15.75">
      <c r="A55" s="688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89" t="s">
        <v>8</v>
      </c>
      <c r="B56" s="700" t="str">
        <f>authorName</f>
        <v>СТОЯНКА КУЗМАНОВА НЕДЕЛЧЕВА</v>
      </c>
      <c r="C56" s="700"/>
      <c r="D56" s="700"/>
      <c r="E56" s="700"/>
      <c r="F56" s="80"/>
      <c r="G56" s="80"/>
      <c r="H56" s="80"/>
    </row>
    <row r="57" spans="1:8" s="42" customFormat="1" ht="15.75">
      <c r="A57" s="689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89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0"/>
      <c r="B59" s="698" t="s">
        <v>979</v>
      </c>
      <c r="C59" s="698"/>
      <c r="D59" s="698"/>
      <c r="E59" s="698"/>
      <c r="F59" s="573"/>
      <c r="G59" s="45"/>
      <c r="H59" s="42"/>
    </row>
    <row r="60" spans="1:8" ht="15.75">
      <c r="A60" s="690"/>
      <c r="B60" s="698" t="s">
        <v>979</v>
      </c>
      <c r="C60" s="698"/>
      <c r="D60" s="698"/>
      <c r="E60" s="698"/>
      <c r="F60" s="573"/>
      <c r="G60" s="45"/>
      <c r="H60" s="42"/>
    </row>
    <row r="61" spans="1:8" ht="15.75">
      <c r="A61" s="690"/>
      <c r="B61" s="698" t="s">
        <v>979</v>
      </c>
      <c r="C61" s="698"/>
      <c r="D61" s="698"/>
      <c r="E61" s="698"/>
      <c r="F61" s="573"/>
      <c r="G61" s="45"/>
      <c r="H61" s="42"/>
    </row>
    <row r="62" spans="1:8" ht="15.75">
      <c r="A62" s="690"/>
      <c r="B62" s="698" t="s">
        <v>979</v>
      </c>
      <c r="C62" s="698"/>
      <c r="D62" s="698"/>
      <c r="E62" s="698"/>
      <c r="F62" s="573"/>
      <c r="G62" s="45"/>
      <c r="H62" s="42"/>
    </row>
    <row r="63" spans="1:8" ht="15.75">
      <c r="A63" s="690"/>
      <c r="B63" s="698"/>
      <c r="C63" s="698"/>
      <c r="D63" s="698"/>
      <c r="E63" s="698"/>
      <c r="F63" s="573"/>
      <c r="G63" s="45"/>
      <c r="H63" s="42"/>
    </row>
    <row r="64" spans="1:8" ht="15.75">
      <c r="A64" s="690"/>
      <c r="B64" s="698"/>
      <c r="C64" s="698"/>
      <c r="D64" s="698"/>
      <c r="E64" s="698"/>
      <c r="F64" s="573"/>
      <c r="G64" s="45"/>
      <c r="H64" s="42"/>
    </row>
    <row r="65" spans="1:8" ht="15.75">
      <c r="A65" s="690"/>
      <c r="B65" s="698"/>
      <c r="C65" s="698"/>
      <c r="D65" s="698"/>
      <c r="E65" s="69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9" t="s">
        <v>453</v>
      </c>
      <c r="B8" s="712" t="s">
        <v>454</v>
      </c>
      <c r="C8" s="704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4" t="s">
        <v>460</v>
      </c>
      <c r="L8" s="704" t="s">
        <v>461</v>
      </c>
      <c r="M8" s="530"/>
      <c r="N8" s="531"/>
    </row>
    <row r="9" spans="1:14" s="532" customFormat="1" ht="31.5">
      <c r="A9" s="710"/>
      <c r="B9" s="713"/>
      <c r="C9" s="705"/>
      <c r="D9" s="707" t="s">
        <v>826</v>
      </c>
      <c r="E9" s="707" t="s">
        <v>456</v>
      </c>
      <c r="F9" s="534" t="s">
        <v>457</v>
      </c>
      <c r="G9" s="534"/>
      <c r="H9" s="534"/>
      <c r="I9" s="708" t="s">
        <v>458</v>
      </c>
      <c r="J9" s="708" t="s">
        <v>459</v>
      </c>
      <c r="K9" s="705"/>
      <c r="L9" s="705"/>
      <c r="M9" s="535" t="s">
        <v>825</v>
      </c>
      <c r="N9" s="531"/>
    </row>
    <row r="10" spans="1:14" s="532" customFormat="1" ht="31.5">
      <c r="A10" s="711"/>
      <c r="B10" s="714"/>
      <c r="C10" s="706"/>
      <c r="D10" s="707"/>
      <c r="E10" s="707"/>
      <c r="F10" s="533" t="s">
        <v>462</v>
      </c>
      <c r="G10" s="533" t="s">
        <v>463</v>
      </c>
      <c r="H10" s="533" t="s">
        <v>464</v>
      </c>
      <c r="I10" s="706"/>
      <c r="J10" s="706"/>
      <c r="K10" s="706"/>
      <c r="L10" s="706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137</v>
      </c>
      <c r="F13" s="583">
        <f>'1-Баланс'!H23</f>
        <v>1242</v>
      </c>
      <c r="G13" s="583">
        <f>'1-Баланс'!H24</f>
        <v>0</v>
      </c>
      <c r="H13" s="584">
        <v>26</v>
      </c>
      <c r="I13" s="583">
        <f>'1-Баланс'!H29+'1-Баланс'!H32</f>
        <v>648</v>
      </c>
      <c r="J13" s="583">
        <f>'1-Баланс'!H30+'1-Баланс'!H33</f>
        <v>0</v>
      </c>
      <c r="K13" s="584"/>
      <c r="L13" s="583">
        <f>SUM(C13:K13)</f>
        <v>7404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137</v>
      </c>
      <c r="F17" s="651">
        <f t="shared" si="2"/>
        <v>1242</v>
      </c>
      <c r="G17" s="651">
        <f t="shared" si="2"/>
        <v>0</v>
      </c>
      <c r="H17" s="651">
        <f t="shared" si="2"/>
        <v>26</v>
      </c>
      <c r="I17" s="651">
        <f t="shared" si="2"/>
        <v>648</v>
      </c>
      <c r="J17" s="651">
        <f t="shared" si="2"/>
        <v>0</v>
      </c>
      <c r="K17" s="651">
        <f t="shared" si="2"/>
        <v>0</v>
      </c>
      <c r="L17" s="583">
        <f t="shared" si="1"/>
        <v>7404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426</v>
      </c>
      <c r="J18" s="583">
        <f>+'1-Баланс'!G33</f>
        <v>0</v>
      </c>
      <c r="K18" s="584"/>
      <c r="L18" s="583">
        <f t="shared" si="1"/>
        <v>426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-6</v>
      </c>
      <c r="G19" s="168">
        <f t="shared" si="3"/>
        <v>0</v>
      </c>
      <c r="H19" s="168">
        <f t="shared" si="3"/>
        <v>0</v>
      </c>
      <c r="I19" s="168">
        <f t="shared" si="3"/>
        <v>-549</v>
      </c>
      <c r="J19" s="168">
        <f>J20+J21</f>
        <v>0</v>
      </c>
      <c r="K19" s="168">
        <f t="shared" si="3"/>
        <v>0</v>
      </c>
      <c r="L19" s="583">
        <f t="shared" si="1"/>
        <v>-555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-401</v>
      </c>
      <c r="J20" s="315"/>
      <c r="K20" s="315"/>
      <c r="L20" s="583">
        <f>SUM(C20:K20)</f>
        <v>-401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>
        <v>-6</v>
      </c>
      <c r="G21" s="315"/>
      <c r="H21" s="315"/>
      <c r="I21" s="315">
        <v>-148</v>
      </c>
      <c r="J21" s="315"/>
      <c r="K21" s="315"/>
      <c r="L21" s="583">
        <f t="shared" si="1"/>
        <v>-154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137</v>
      </c>
      <c r="F31" s="651">
        <f t="shared" si="6"/>
        <v>1236</v>
      </c>
      <c r="G31" s="651">
        <f t="shared" si="6"/>
        <v>0</v>
      </c>
      <c r="H31" s="651">
        <f t="shared" si="6"/>
        <v>26</v>
      </c>
      <c r="I31" s="651">
        <f t="shared" si="6"/>
        <v>525</v>
      </c>
      <c r="J31" s="651">
        <f t="shared" si="6"/>
        <v>0</v>
      </c>
      <c r="K31" s="651">
        <f t="shared" si="6"/>
        <v>0</v>
      </c>
      <c r="L31" s="583">
        <f t="shared" si="1"/>
        <v>7275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137</v>
      </c>
      <c r="F34" s="586">
        <f t="shared" si="7"/>
        <v>1236</v>
      </c>
      <c r="G34" s="586">
        <f t="shared" si="7"/>
        <v>0</v>
      </c>
      <c r="H34" s="586">
        <f t="shared" si="7"/>
        <v>26</v>
      </c>
      <c r="I34" s="586">
        <f t="shared" si="7"/>
        <v>525</v>
      </c>
      <c r="J34" s="586">
        <f t="shared" si="7"/>
        <v>0</v>
      </c>
      <c r="K34" s="586">
        <f t="shared" si="7"/>
        <v>0</v>
      </c>
      <c r="L34" s="649">
        <f t="shared" si="1"/>
        <v>7275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699">
        <f>pdeReportingDate</f>
      </c>
      <c r="C38" s="699"/>
      <c r="D38" s="699"/>
      <c r="E38" s="699"/>
      <c r="F38" s="699"/>
      <c r="G38" s="699"/>
      <c r="H38" s="699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0" t="str">
        <f>authorName</f>
        <v>СТОЯНКА КУЗМАНОВА НЕДЕЛЧЕВА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0"/>
      <c r="B43" s="698" t="s">
        <v>979</v>
      </c>
      <c r="C43" s="698"/>
      <c r="D43" s="698"/>
      <c r="E43" s="698"/>
      <c r="F43" s="573"/>
      <c r="G43" s="45"/>
      <c r="H43" s="42"/>
      <c r="M43" s="169"/>
    </row>
    <row r="44" spans="1:13" ht="15.75">
      <c r="A44" s="690"/>
      <c r="B44" s="698" t="s">
        <v>979</v>
      </c>
      <c r="C44" s="698"/>
      <c r="D44" s="698"/>
      <c r="E44" s="698"/>
      <c r="F44" s="573"/>
      <c r="G44" s="45"/>
      <c r="H44" s="42"/>
      <c r="M44" s="169"/>
    </row>
    <row r="45" spans="1:13" ht="15.75">
      <c r="A45" s="690"/>
      <c r="B45" s="698" t="s">
        <v>979</v>
      </c>
      <c r="C45" s="698"/>
      <c r="D45" s="698"/>
      <c r="E45" s="698"/>
      <c r="F45" s="573"/>
      <c r="G45" s="45"/>
      <c r="H45" s="42"/>
      <c r="M45" s="169"/>
    </row>
    <row r="46" spans="1:13" ht="15.75">
      <c r="A46" s="690"/>
      <c r="B46" s="698" t="s">
        <v>979</v>
      </c>
      <c r="C46" s="698"/>
      <c r="D46" s="698"/>
      <c r="E46" s="698"/>
      <c r="F46" s="573"/>
      <c r="G46" s="45"/>
      <c r="H46" s="42"/>
      <c r="M46" s="169"/>
    </row>
    <row r="47" spans="1:13" ht="15.75">
      <c r="A47" s="690"/>
      <c r="B47" s="698"/>
      <c r="C47" s="698"/>
      <c r="D47" s="698"/>
      <c r="E47" s="698"/>
      <c r="F47" s="573"/>
      <c r="G47" s="45"/>
      <c r="H47" s="42"/>
      <c r="M47" s="169"/>
    </row>
    <row r="48" spans="1:13" ht="15.75">
      <c r="A48" s="690"/>
      <c r="B48" s="698"/>
      <c r="C48" s="698"/>
      <c r="D48" s="698"/>
      <c r="E48" s="698"/>
      <c r="F48" s="573"/>
      <c r="G48" s="45"/>
      <c r="H48" s="42"/>
      <c r="M48" s="169"/>
    </row>
    <row r="49" spans="1:13" ht="15.75">
      <c r="A49" s="690"/>
      <c r="B49" s="698"/>
      <c r="C49" s="698"/>
      <c r="D49" s="698"/>
      <c r="E49" s="69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699">
        <f>pdeReportingDate</f>
      </c>
      <c r="C151" s="699"/>
      <c r="D151" s="699"/>
      <c r="E151" s="699"/>
      <c r="F151" s="699"/>
      <c r="G151" s="699"/>
      <c r="H151" s="699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0" t="str">
        <f>authorName</f>
        <v>СТОЯНКА КУЗМАНОВА НЕДЕЛЧЕВА</v>
      </c>
      <c r="C153" s="700"/>
      <c r="D153" s="700"/>
      <c r="E153" s="700"/>
      <c r="F153" s="700"/>
      <c r="G153" s="700"/>
      <c r="H153" s="700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0"/>
      <c r="B156" s="698" t="s">
        <v>979</v>
      </c>
      <c r="C156" s="698"/>
      <c r="D156" s="698"/>
      <c r="E156" s="698"/>
      <c r="F156" s="573"/>
      <c r="G156" s="45"/>
      <c r="H156" s="42"/>
    </row>
    <row r="157" spans="1:8" ht="15.75">
      <c r="A157" s="690"/>
      <c r="B157" s="698" t="s">
        <v>979</v>
      </c>
      <c r="C157" s="698"/>
      <c r="D157" s="698"/>
      <c r="E157" s="698"/>
      <c r="F157" s="573"/>
      <c r="G157" s="45"/>
      <c r="H157" s="42"/>
    </row>
    <row r="158" spans="1:8" ht="15.75">
      <c r="A158" s="690"/>
      <c r="B158" s="698" t="s">
        <v>979</v>
      </c>
      <c r="C158" s="698"/>
      <c r="D158" s="698"/>
      <c r="E158" s="698"/>
      <c r="F158" s="573"/>
      <c r="G158" s="45"/>
      <c r="H158" s="42"/>
    </row>
    <row r="159" spans="1:8" ht="15.75">
      <c r="A159" s="690"/>
      <c r="B159" s="698" t="s">
        <v>979</v>
      </c>
      <c r="C159" s="698"/>
      <c r="D159" s="698"/>
      <c r="E159" s="698"/>
      <c r="F159" s="573"/>
      <c r="G159" s="45"/>
      <c r="H159" s="42"/>
    </row>
    <row r="160" spans="1:8" ht="15.75">
      <c r="A160" s="690"/>
      <c r="B160" s="698"/>
      <c r="C160" s="698"/>
      <c r="D160" s="698"/>
      <c r="E160" s="698"/>
      <c r="F160" s="573"/>
      <c r="G160" s="45"/>
      <c r="H160" s="42"/>
    </row>
    <row r="161" spans="1:8" ht="15.75">
      <c r="A161" s="690"/>
      <c r="B161" s="698"/>
      <c r="C161" s="698"/>
      <c r="D161" s="698"/>
      <c r="E161" s="698"/>
      <c r="F161" s="573"/>
      <c r="G161" s="45"/>
      <c r="H161" s="42"/>
    </row>
    <row r="162" spans="1:8" ht="15.75">
      <c r="A162" s="690"/>
      <c r="B162" s="698"/>
      <c r="C162" s="698"/>
      <c r="D162" s="698"/>
      <c r="E162" s="698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5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2169</v>
      </c>
      <c r="E12" s="327">
        <v>3</v>
      </c>
      <c r="F12" s="327">
        <v>0</v>
      </c>
      <c r="G12" s="328">
        <f aca="true" t="shared" si="2" ref="G12:G41">D12+E12-F12</f>
        <v>2172</v>
      </c>
      <c r="H12" s="327"/>
      <c r="I12" s="327"/>
      <c r="J12" s="328">
        <f aca="true" t="shared" si="3" ref="J12:J41">G12+H12-I12</f>
        <v>2172</v>
      </c>
      <c r="K12" s="327">
        <v>1115</v>
      </c>
      <c r="L12" s="327">
        <v>80</v>
      </c>
      <c r="M12" s="327">
        <v>0</v>
      </c>
      <c r="N12" s="328">
        <f aca="true" t="shared" si="4" ref="N12:N41">K12+L12-M12</f>
        <v>1195</v>
      </c>
      <c r="O12" s="327"/>
      <c r="P12" s="327"/>
      <c r="Q12" s="328">
        <f t="shared" si="0"/>
        <v>1195</v>
      </c>
      <c r="R12" s="339">
        <f t="shared" si="1"/>
        <v>977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2317</v>
      </c>
      <c r="E13" s="327">
        <v>568</v>
      </c>
      <c r="F13" s="327">
        <v>0</v>
      </c>
      <c r="G13" s="328">
        <f t="shared" si="2"/>
        <v>2885</v>
      </c>
      <c r="H13" s="327"/>
      <c r="I13" s="327"/>
      <c r="J13" s="328">
        <f t="shared" si="3"/>
        <v>2885</v>
      </c>
      <c r="K13" s="327">
        <v>2136</v>
      </c>
      <c r="L13" s="327">
        <v>206</v>
      </c>
      <c r="M13" s="327">
        <v>0</v>
      </c>
      <c r="N13" s="328">
        <f t="shared" si="4"/>
        <v>2342</v>
      </c>
      <c r="O13" s="327"/>
      <c r="P13" s="327"/>
      <c r="Q13" s="328">
        <f t="shared" si="0"/>
        <v>2342</v>
      </c>
      <c r="R13" s="339">
        <f t="shared" si="1"/>
        <v>543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638</v>
      </c>
      <c r="E14" s="327">
        <v>538</v>
      </c>
      <c r="F14" s="327">
        <v>0</v>
      </c>
      <c r="G14" s="328">
        <f t="shared" si="2"/>
        <v>1176</v>
      </c>
      <c r="H14" s="327"/>
      <c r="I14" s="327"/>
      <c r="J14" s="328">
        <f t="shared" si="3"/>
        <v>1176</v>
      </c>
      <c r="K14" s="327">
        <v>508</v>
      </c>
      <c r="L14" s="327">
        <v>90</v>
      </c>
      <c r="M14" s="327">
        <v>0</v>
      </c>
      <c r="N14" s="328">
        <f t="shared" si="4"/>
        <v>598</v>
      </c>
      <c r="O14" s="327"/>
      <c r="P14" s="327"/>
      <c r="Q14" s="328">
        <f t="shared" si="0"/>
        <v>598</v>
      </c>
      <c r="R14" s="339">
        <f t="shared" si="1"/>
        <v>578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410</v>
      </c>
      <c r="E15" s="327">
        <v>79</v>
      </c>
      <c r="F15" s="327">
        <v>18</v>
      </c>
      <c r="G15" s="328">
        <f t="shared" si="2"/>
        <v>471</v>
      </c>
      <c r="H15" s="327"/>
      <c r="I15" s="327"/>
      <c r="J15" s="328">
        <f t="shared" si="3"/>
        <v>471</v>
      </c>
      <c r="K15" s="327">
        <v>298</v>
      </c>
      <c r="L15" s="327">
        <v>27</v>
      </c>
      <c r="M15" s="327">
        <v>3</v>
      </c>
      <c r="N15" s="328">
        <f t="shared" si="4"/>
        <v>322</v>
      </c>
      <c r="O15" s="327"/>
      <c r="P15" s="327"/>
      <c r="Q15" s="328">
        <f t="shared" si="0"/>
        <v>322</v>
      </c>
      <c r="R15" s="339">
        <f t="shared" si="1"/>
        <v>149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124</v>
      </c>
      <c r="E16" s="327">
        <v>16</v>
      </c>
      <c r="F16" s="327">
        <v>1</v>
      </c>
      <c r="G16" s="328">
        <f t="shared" si="2"/>
        <v>139</v>
      </c>
      <c r="H16" s="327"/>
      <c r="I16" s="327"/>
      <c r="J16" s="328">
        <f t="shared" si="3"/>
        <v>139</v>
      </c>
      <c r="K16" s="327">
        <v>72</v>
      </c>
      <c r="L16" s="327">
        <v>12</v>
      </c>
      <c r="M16" s="327">
        <v>1</v>
      </c>
      <c r="N16" s="328">
        <f t="shared" si="4"/>
        <v>83</v>
      </c>
      <c r="O16" s="327"/>
      <c r="P16" s="327"/>
      <c r="Q16" s="328">
        <f t="shared" si="0"/>
        <v>83</v>
      </c>
      <c r="R16" s="339">
        <f t="shared" si="1"/>
        <v>56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193</v>
      </c>
      <c r="E17" s="327">
        <v>392</v>
      </c>
      <c r="F17" s="327">
        <v>175</v>
      </c>
      <c r="G17" s="328">
        <f t="shared" si="2"/>
        <v>410</v>
      </c>
      <c r="H17" s="327"/>
      <c r="I17" s="327"/>
      <c r="J17" s="328">
        <f t="shared" si="3"/>
        <v>410</v>
      </c>
      <c r="K17" s="327">
        <v>0</v>
      </c>
      <c r="L17" s="327">
        <v>0</v>
      </c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410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15</v>
      </c>
      <c r="E18" s="327">
        <v>8</v>
      </c>
      <c r="F18" s="327">
        <v>0</v>
      </c>
      <c r="G18" s="328">
        <f t="shared" si="2"/>
        <v>23</v>
      </c>
      <c r="H18" s="327"/>
      <c r="I18" s="327"/>
      <c r="J18" s="328">
        <f t="shared" si="3"/>
        <v>23</v>
      </c>
      <c r="K18" s="327">
        <v>4</v>
      </c>
      <c r="L18" s="327">
        <v>3</v>
      </c>
      <c r="M18" s="327">
        <v>0</v>
      </c>
      <c r="N18" s="328">
        <f t="shared" si="4"/>
        <v>7</v>
      </c>
      <c r="O18" s="327"/>
      <c r="P18" s="327"/>
      <c r="Q18" s="328">
        <f t="shared" si="0"/>
        <v>7</v>
      </c>
      <c r="R18" s="339">
        <f t="shared" si="1"/>
        <v>16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6884</v>
      </c>
      <c r="E19" s="329">
        <f>SUM(E11:E18)</f>
        <v>1604</v>
      </c>
      <c r="F19" s="329">
        <f>SUM(F11:F18)</f>
        <v>194</v>
      </c>
      <c r="G19" s="328">
        <f t="shared" si="2"/>
        <v>8294</v>
      </c>
      <c r="H19" s="329">
        <f>SUM(H11:H18)</f>
        <v>0</v>
      </c>
      <c r="I19" s="329">
        <f>SUM(I11:I18)</f>
        <v>0</v>
      </c>
      <c r="J19" s="328">
        <f t="shared" si="3"/>
        <v>8294</v>
      </c>
      <c r="K19" s="329">
        <f>SUM(K11:K18)</f>
        <v>4143</v>
      </c>
      <c r="L19" s="329">
        <f>SUM(L11:L18)</f>
        <v>418</v>
      </c>
      <c r="M19" s="329">
        <f>SUM(M11:M18)</f>
        <v>4</v>
      </c>
      <c r="N19" s="328">
        <f t="shared" si="4"/>
        <v>4557</v>
      </c>
      <c r="O19" s="329">
        <f>SUM(O11:O18)</f>
        <v>0</v>
      </c>
      <c r="P19" s="329">
        <f>SUM(P11:P18)</f>
        <v>0</v>
      </c>
      <c r="Q19" s="328">
        <f t="shared" si="0"/>
        <v>4557</v>
      </c>
      <c r="R19" s="339">
        <f t="shared" si="1"/>
        <v>3737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203</v>
      </c>
      <c r="E23" s="327">
        <v>5</v>
      </c>
      <c r="F23" s="327">
        <v>0</v>
      </c>
      <c r="G23" s="328">
        <f t="shared" si="2"/>
        <v>208</v>
      </c>
      <c r="H23" s="327"/>
      <c r="I23" s="327"/>
      <c r="J23" s="328">
        <f t="shared" si="3"/>
        <v>208</v>
      </c>
      <c r="K23" s="327">
        <v>120</v>
      </c>
      <c r="L23" s="327">
        <v>22</v>
      </c>
      <c r="M23" s="327"/>
      <c r="N23" s="328">
        <f t="shared" si="4"/>
        <v>142</v>
      </c>
      <c r="O23" s="327"/>
      <c r="P23" s="327"/>
      <c r="Q23" s="328">
        <f t="shared" si="0"/>
        <v>142</v>
      </c>
      <c r="R23" s="339">
        <f t="shared" si="1"/>
        <v>66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38</v>
      </c>
      <c r="E24" s="327">
        <v>9</v>
      </c>
      <c r="F24" s="327">
        <v>0</v>
      </c>
      <c r="G24" s="328">
        <f t="shared" si="2"/>
        <v>47</v>
      </c>
      <c r="H24" s="327"/>
      <c r="I24" s="327"/>
      <c r="J24" s="328">
        <f t="shared" si="3"/>
        <v>47</v>
      </c>
      <c r="K24" s="327">
        <v>38</v>
      </c>
      <c r="L24" s="327">
        <v>0</v>
      </c>
      <c r="M24" s="327"/>
      <c r="N24" s="328">
        <f t="shared" si="4"/>
        <v>38</v>
      </c>
      <c r="O24" s="327"/>
      <c r="P24" s="327"/>
      <c r="Q24" s="328">
        <f t="shared" si="0"/>
        <v>38</v>
      </c>
      <c r="R24" s="339">
        <f t="shared" si="1"/>
        <v>9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241</v>
      </c>
      <c r="E27" s="331">
        <f aca="true" t="shared" si="5" ref="E27:P27">SUM(E23:E26)</f>
        <v>14</v>
      </c>
      <c r="F27" s="331">
        <f t="shared" si="5"/>
        <v>0</v>
      </c>
      <c r="G27" s="332">
        <f t="shared" si="2"/>
        <v>255</v>
      </c>
      <c r="H27" s="331">
        <f t="shared" si="5"/>
        <v>0</v>
      </c>
      <c r="I27" s="331">
        <f t="shared" si="5"/>
        <v>0</v>
      </c>
      <c r="J27" s="332">
        <f t="shared" si="3"/>
        <v>255</v>
      </c>
      <c r="K27" s="331">
        <f t="shared" si="5"/>
        <v>158</v>
      </c>
      <c r="L27" s="331">
        <f t="shared" si="5"/>
        <v>22</v>
      </c>
      <c r="M27" s="331">
        <f t="shared" si="5"/>
        <v>0</v>
      </c>
      <c r="N27" s="332">
        <f t="shared" si="4"/>
        <v>180</v>
      </c>
      <c r="O27" s="331">
        <f t="shared" si="5"/>
        <v>0</v>
      </c>
      <c r="P27" s="331">
        <f t="shared" si="5"/>
        <v>0</v>
      </c>
      <c r="Q27" s="332">
        <f t="shared" si="0"/>
        <v>180</v>
      </c>
      <c r="R27" s="342">
        <f t="shared" si="1"/>
        <v>75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7126</v>
      </c>
      <c r="E42" s="348">
        <f>E19+E20+E21+E27+E40+E41</f>
        <v>1618</v>
      </c>
      <c r="F42" s="348">
        <f aca="true" t="shared" si="11" ref="F42:R42">F19+F20+F21+F27+F40+F41</f>
        <v>194</v>
      </c>
      <c r="G42" s="348">
        <f t="shared" si="11"/>
        <v>8550</v>
      </c>
      <c r="H42" s="348">
        <f t="shared" si="11"/>
        <v>0</v>
      </c>
      <c r="I42" s="348">
        <f t="shared" si="11"/>
        <v>0</v>
      </c>
      <c r="J42" s="348">
        <f t="shared" si="11"/>
        <v>8550</v>
      </c>
      <c r="K42" s="348">
        <f t="shared" si="11"/>
        <v>4301</v>
      </c>
      <c r="L42" s="348">
        <f t="shared" si="11"/>
        <v>440</v>
      </c>
      <c r="M42" s="348">
        <f t="shared" si="11"/>
        <v>4</v>
      </c>
      <c r="N42" s="348">
        <f t="shared" si="11"/>
        <v>4737</v>
      </c>
      <c r="O42" s="348">
        <f t="shared" si="11"/>
        <v>0</v>
      </c>
      <c r="P42" s="348">
        <f t="shared" si="11"/>
        <v>0</v>
      </c>
      <c r="Q42" s="348">
        <f t="shared" si="11"/>
        <v>4737</v>
      </c>
      <c r="R42" s="349">
        <f t="shared" si="11"/>
        <v>3813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699">
        <f>pdeReportingDate</f>
      </c>
      <c r="D45" s="699"/>
      <c r="E45" s="699"/>
      <c r="F45" s="699"/>
      <c r="G45" s="699"/>
      <c r="H45" s="699"/>
      <c r="I45" s="69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0" t="str">
        <f>authorName</f>
        <v>СТОЯНКА КУЗМАНОВА НЕДЕЛЧЕВА</v>
      </c>
      <c r="D47" s="700"/>
      <c r="E47" s="700"/>
      <c r="F47" s="700"/>
      <c r="G47" s="700"/>
      <c r="H47" s="700"/>
      <c r="I47" s="700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0"/>
      <c r="C50" s="698" t="s">
        <v>979</v>
      </c>
      <c r="D50" s="698"/>
      <c r="E50" s="698"/>
      <c r="F50" s="698"/>
      <c r="G50" s="573"/>
      <c r="H50" s="45"/>
      <c r="I50" s="42"/>
    </row>
    <row r="51" spans="2:9" ht="15.75">
      <c r="B51" s="690"/>
      <c r="C51" s="698" t="s">
        <v>979</v>
      </c>
      <c r="D51" s="698"/>
      <c r="E51" s="698"/>
      <c r="F51" s="698"/>
      <c r="G51" s="573"/>
      <c r="H51" s="45"/>
      <c r="I51" s="42"/>
    </row>
    <row r="52" spans="2:9" ht="15.75">
      <c r="B52" s="690"/>
      <c r="C52" s="698" t="s">
        <v>979</v>
      </c>
      <c r="D52" s="698"/>
      <c r="E52" s="698"/>
      <c r="F52" s="698"/>
      <c r="G52" s="573"/>
      <c r="H52" s="45"/>
      <c r="I52" s="42"/>
    </row>
    <row r="53" spans="2:9" ht="15.75">
      <c r="B53" s="690"/>
      <c r="C53" s="698" t="s">
        <v>979</v>
      </c>
      <c r="D53" s="698"/>
      <c r="E53" s="698"/>
      <c r="F53" s="698"/>
      <c r="G53" s="573"/>
      <c r="H53" s="45"/>
      <c r="I53" s="42"/>
    </row>
    <row r="54" spans="2:9" ht="15.75">
      <c r="B54" s="690"/>
      <c r="C54" s="698"/>
      <c r="D54" s="698"/>
      <c r="E54" s="698"/>
      <c r="F54" s="698"/>
      <c r="G54" s="573"/>
      <c r="H54" s="45"/>
      <c r="I54" s="42"/>
    </row>
    <row r="55" spans="2:9" ht="15.75">
      <c r="B55" s="690"/>
      <c r="C55" s="698"/>
      <c r="D55" s="698"/>
      <c r="E55" s="698"/>
      <c r="F55" s="698"/>
      <c r="G55" s="573"/>
      <c r="H55" s="45"/>
      <c r="I55" s="42"/>
    </row>
    <row r="56" spans="2:9" ht="15.75">
      <c r="B56" s="690"/>
      <c r="C56" s="698"/>
      <c r="D56" s="698"/>
      <c r="E56" s="698"/>
      <c r="F56" s="69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4" t="s">
        <v>588</v>
      </c>
      <c r="E8" s="365"/>
      <c r="F8" s="127"/>
    </row>
    <row r="9" spans="1:6" s="128" customFormat="1" ht="15.75">
      <c r="A9" s="729"/>
      <c r="B9" s="731"/>
      <c r="C9" s="72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>
        <v>86</v>
      </c>
      <c r="D17" s="367"/>
      <c r="E17" s="368">
        <f t="shared" si="0"/>
        <v>86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86</v>
      </c>
      <c r="D21" s="439">
        <f>D13+D17+D18</f>
        <v>0</v>
      </c>
      <c r="E21" s="440">
        <f>E13+E17+E18</f>
        <v>86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704</v>
      </c>
      <c r="D30" s="367">
        <v>704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85</v>
      </c>
      <c r="D31" s="367">
        <v>85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24</v>
      </c>
      <c r="D32" s="367">
        <v>24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17</v>
      </c>
      <c r="D33" s="367">
        <v>17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>
        <v>0</v>
      </c>
      <c r="D34" s="367">
        <v>0</v>
      </c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95</v>
      </c>
      <c r="D40" s="361">
        <f>SUM(D41:D44)</f>
        <v>95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95</v>
      </c>
      <c r="D44" s="367">
        <v>95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925</v>
      </c>
      <c r="D45" s="437">
        <f>D26+D30+D31+D33+D32+D34+D35+D40</f>
        <v>925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1011</v>
      </c>
      <c r="D46" s="443">
        <f>D45+D23+D21+D11</f>
        <v>925</v>
      </c>
      <c r="E46" s="444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4" t="s">
        <v>659</v>
      </c>
      <c r="E50" s="364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69" t="s">
        <v>684</v>
      </c>
      <c r="B67" s="135" t="s">
        <v>685</v>
      </c>
      <c r="C67" s="197">
        <v>7</v>
      </c>
      <c r="D67" s="197"/>
      <c r="E67" s="136">
        <f t="shared" si="1"/>
        <v>7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7</v>
      </c>
      <c r="D68" s="434">
        <f>D54+D58+D63+D64+D65+D66</f>
        <v>0</v>
      </c>
      <c r="E68" s="435">
        <f t="shared" si="1"/>
        <v>7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107</v>
      </c>
      <c r="D73" s="137">
        <f>SUM(D74:D76)</f>
        <v>107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107</v>
      </c>
      <c r="D75" s="197">
        <v>107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272</v>
      </c>
      <c r="D87" s="134">
        <f>SUM(D88:D92)+D96</f>
        <v>272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137</v>
      </c>
      <c r="D89" s="197">
        <v>137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36</v>
      </c>
      <c r="D90" s="197">
        <v>36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14</v>
      </c>
      <c r="D91" s="197">
        <v>14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56</v>
      </c>
      <c r="D92" s="138">
        <f>SUM(D93:D95)</f>
        <v>56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24</v>
      </c>
      <c r="D93" s="197">
        <v>24</v>
      </c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32</v>
      </c>
      <c r="D95" s="197">
        <v>32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29</v>
      </c>
      <c r="D96" s="197">
        <v>29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259</v>
      </c>
      <c r="D97" s="197">
        <v>259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638</v>
      </c>
      <c r="D98" s="432">
        <f>D87+D82+D77+D73+D97</f>
        <v>638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645</v>
      </c>
      <c r="D99" s="426">
        <f>D98+D70+D68</f>
        <v>638</v>
      </c>
      <c r="E99" s="426">
        <f>E98+E70+E68</f>
        <v>7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699">
        <f>pdeReportingDate</f>
      </c>
      <c r="C111" s="699"/>
      <c r="D111" s="699"/>
      <c r="E111" s="699"/>
      <c r="F111" s="699"/>
      <c r="G111" s="52"/>
      <c r="H111" s="52"/>
    </row>
    <row r="112" spans="1:8" ht="15.75">
      <c r="A112" s="688"/>
      <c r="B112" s="699"/>
      <c r="C112" s="699"/>
      <c r="D112" s="699"/>
      <c r="E112" s="699"/>
      <c r="F112" s="699"/>
      <c r="G112" s="52"/>
      <c r="H112" s="52"/>
    </row>
    <row r="113" spans="1:8" ht="15.75">
      <c r="A113" s="689" t="s">
        <v>8</v>
      </c>
      <c r="B113" s="700" t="str">
        <f>authorName</f>
        <v>СТОЯНКА КУЗМАНОВА НЕДЕЛЧЕВА</v>
      </c>
      <c r="C113" s="700"/>
      <c r="D113" s="700"/>
      <c r="E113" s="700"/>
      <c r="F113" s="700"/>
      <c r="G113" s="80"/>
      <c r="H113" s="80"/>
    </row>
    <row r="114" spans="1:8" ht="15.75">
      <c r="A114" s="689"/>
      <c r="B114" s="700"/>
      <c r="C114" s="700"/>
      <c r="D114" s="700"/>
      <c r="E114" s="700"/>
      <c r="F114" s="700"/>
      <c r="G114" s="80"/>
      <c r="H114" s="80"/>
    </row>
    <row r="115" spans="1:8" ht="15.75">
      <c r="A115" s="689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0"/>
      <c r="B116" s="698" t="s">
        <v>979</v>
      </c>
      <c r="C116" s="698"/>
      <c r="D116" s="698"/>
      <c r="E116" s="698"/>
      <c r="F116" s="698"/>
      <c r="G116" s="690"/>
      <c r="H116" s="690"/>
    </row>
    <row r="117" spans="1:8" ht="15.75" customHeight="1">
      <c r="A117" s="690"/>
      <c r="B117" s="698" t="s">
        <v>979</v>
      </c>
      <c r="C117" s="698"/>
      <c r="D117" s="698"/>
      <c r="E117" s="698"/>
      <c r="F117" s="698"/>
      <c r="G117" s="690"/>
      <c r="H117" s="690"/>
    </row>
    <row r="118" spans="1:8" ht="15.75" customHeight="1">
      <c r="A118" s="690"/>
      <c r="B118" s="698" t="s">
        <v>979</v>
      </c>
      <c r="C118" s="698"/>
      <c r="D118" s="698"/>
      <c r="E118" s="698"/>
      <c r="F118" s="698"/>
      <c r="G118" s="690"/>
      <c r="H118" s="690"/>
    </row>
    <row r="119" spans="1:8" ht="15.75" customHeight="1">
      <c r="A119" s="690"/>
      <c r="B119" s="698" t="s">
        <v>979</v>
      </c>
      <c r="C119" s="698"/>
      <c r="D119" s="698"/>
      <c r="E119" s="698"/>
      <c r="F119" s="698"/>
      <c r="G119" s="690"/>
      <c r="H119" s="690"/>
    </row>
    <row r="120" spans="1:8" ht="15.75">
      <c r="A120" s="690"/>
      <c r="B120" s="698"/>
      <c r="C120" s="698"/>
      <c r="D120" s="698"/>
      <c r="E120" s="698"/>
      <c r="F120" s="698"/>
      <c r="G120" s="690"/>
      <c r="H120" s="690"/>
    </row>
    <row r="121" spans="1:8" ht="15.75">
      <c r="A121" s="690"/>
      <c r="B121" s="698"/>
      <c r="C121" s="698"/>
      <c r="D121" s="698"/>
      <c r="E121" s="698"/>
      <c r="F121" s="698"/>
      <c r="G121" s="690"/>
      <c r="H121" s="690"/>
    </row>
    <row r="122" spans="1:8" ht="15.75">
      <c r="A122" s="690"/>
      <c r="B122" s="698"/>
      <c r="C122" s="698"/>
      <c r="D122" s="698"/>
      <c r="E122" s="698"/>
      <c r="F122" s="698"/>
      <c r="G122" s="690"/>
      <c r="H122" s="69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37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2"/>
      <c r="B9" s="738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36" t="s">
        <v>842</v>
      </c>
    </row>
    <row r="10" spans="1:9" s="112" customFormat="1" ht="24" customHeight="1">
      <c r="A10" s="742"/>
      <c r="B10" s="738"/>
      <c r="C10" s="744"/>
      <c r="D10" s="744"/>
      <c r="E10" s="744"/>
      <c r="F10" s="744"/>
      <c r="G10" s="115" t="s">
        <v>516</v>
      </c>
      <c r="H10" s="115" t="s">
        <v>517</v>
      </c>
      <c r="I10" s="736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699">
        <f>pdeReportingDate</f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88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89" t="s">
        <v>8</v>
      </c>
      <c r="B33" s="700" t="str">
        <f>authorName</f>
        <v>СТОЯНКА КУЗМАНОВА НЕДЕЛЧЕВА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89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89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0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0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0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0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0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0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0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2018-03-14T13:31:00Z</cp:lastPrinted>
  <dcterms:created xsi:type="dcterms:W3CDTF">2006-09-16T00:00:00Z</dcterms:created>
  <dcterms:modified xsi:type="dcterms:W3CDTF">2018-03-26T06:16:36Z</dcterms:modified>
  <cp:category/>
  <cp:version/>
  <cp:contentType/>
  <cp:contentStatus/>
</cp:coreProperties>
</file>