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<sst xmlns="http://schemas.openxmlformats.org/spreadsheetml/2006/main" count="1997" uniqueCount="694">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</sst>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3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34" borderId="44" xfId="55" applyNumberFormat="1" applyFont="1" applyFill="1" applyBorder="1" applyAlignment="1" applyProtection="1">
      <alignment/>
      <protection locked="0"/>
    </xf>
    <xf numFmtId="49" fontId="31" fillId="34" borderId="11" xfId="55" applyNumberFormat="1" applyFont="1" applyFill="1" applyBorder="1" applyAlignment="1" applyProtection="1">
      <alignment/>
      <protection locked="0"/>
    </xf>
    <xf numFmtId="49" fontId="31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4">
        <v>1</v>
      </c>
      <c r="AA1" s="475">
        <f>IF(ISBLANK(_endDate),"",_endDate)</f>
        <v>42735</v>
      </c>
    </row>
    <row r="2" spans="1:27" ht="15.75">
      <c r="A2" s="465" t="s">
        <v>680</v>
      </c>
      <c r="B2" s="460"/>
      <c r="Z2" s="474">
        <v>2</v>
      </c>
      <c r="AA2" s="475">
        <f>IF(ISBLANK(_pdeReportingDate),"",_pdeReportingDate)</f>
      </c>
    </row>
    <row r="3" spans="1:27" ht="15.75">
      <c r="A3" s="461" t="s">
        <v>655</v>
      </c>
      <c r="B3" s="462"/>
      <c r="Z3" s="474">
        <v>3</v>
      </c>
      <c r="AA3" s="475" t="str">
        <f>IF(ISBLANK(_authorName),"",_authorName)</f>
        <v>СТОЯНКА КУЗМАНОВА НЕДЕЛЧЕВА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76" t="s">
        <v>689</v>
      </c>
    </row>
    <row r="24" spans="1:2" ht="15.75">
      <c r="A24" s="10" t="s">
        <v>612</v>
      </c>
      <c r="B24" s="477" t="s">
        <v>690</v>
      </c>
    </row>
    <row r="25" spans="1:2" ht="15.75">
      <c r="A25" s="7" t="s">
        <v>615</v>
      </c>
      <c r="B25" s="478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5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1008</v>
      </c>
      <c r="D12" s="137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1055</v>
      </c>
      <c r="D13" s="137">
        <v>1155</v>
      </c>
      <c r="E13" s="76" t="s">
        <v>553</v>
      </c>
      <c r="F13" s="80" t="s">
        <v>29</v>
      </c>
      <c r="G13" s="138">
        <v>0</v>
      </c>
      <c r="H13" s="137">
        <v>0</v>
      </c>
    </row>
    <row r="14" spans="1:8" ht="15.75">
      <c r="A14" s="76" t="s">
        <v>30</v>
      </c>
      <c r="B14" s="78" t="s">
        <v>31</v>
      </c>
      <c r="C14" s="138">
        <v>182</v>
      </c>
      <c r="D14" s="137">
        <v>231</v>
      </c>
      <c r="E14" s="76" t="s">
        <v>32</v>
      </c>
      <c r="F14" s="80" t="s">
        <v>33</v>
      </c>
      <c r="G14" s="138">
        <v>0</v>
      </c>
      <c r="H14" s="137">
        <v>0</v>
      </c>
    </row>
    <row r="15" spans="1:8" ht="15.75">
      <c r="A15" s="76" t="s">
        <v>34</v>
      </c>
      <c r="B15" s="78" t="s">
        <v>35</v>
      </c>
      <c r="C15" s="138">
        <v>130</v>
      </c>
      <c r="D15" s="137">
        <v>143</v>
      </c>
      <c r="E15" s="141" t="s">
        <v>36</v>
      </c>
      <c r="F15" s="80" t="s">
        <v>37</v>
      </c>
      <c r="G15" s="138">
        <v>0</v>
      </c>
      <c r="H15" s="137">
        <v>0</v>
      </c>
    </row>
    <row r="16" spans="1:8" ht="15.75">
      <c r="A16" s="76" t="s">
        <v>38</v>
      </c>
      <c r="B16" s="78" t="s">
        <v>39</v>
      </c>
      <c r="C16" s="138">
        <v>112</v>
      </c>
      <c r="D16" s="137">
        <v>81</v>
      </c>
      <c r="E16" s="141" t="s">
        <v>40</v>
      </c>
      <c r="F16" s="80" t="s">
        <v>41</v>
      </c>
      <c r="G16" s="138">
        <v>0</v>
      </c>
      <c r="H16" s="137">
        <v>0</v>
      </c>
    </row>
    <row r="17" spans="1:8" ht="15.75">
      <c r="A17" s="76" t="s">
        <v>42</v>
      </c>
      <c r="B17" s="81" t="s">
        <v>43</v>
      </c>
      <c r="C17" s="138">
        <v>52</v>
      </c>
      <c r="D17" s="137">
        <v>60</v>
      </c>
      <c r="E17" s="141" t="s">
        <v>44</v>
      </c>
      <c r="F17" s="80" t="s">
        <v>45</v>
      </c>
      <c r="G17" s="138">
        <v>0</v>
      </c>
      <c r="H17" s="137">
        <v>0</v>
      </c>
    </row>
    <row r="18" spans="1:8" ht="31.5">
      <c r="A18" s="76" t="s">
        <v>552</v>
      </c>
      <c r="B18" s="78" t="s">
        <v>46</v>
      </c>
      <c r="C18" s="138">
        <v>193</v>
      </c>
      <c r="D18" s="137">
        <v>188</v>
      </c>
      <c r="E18" s="272" t="s">
        <v>47</v>
      </c>
      <c r="F18" s="271" t="s">
        <v>48</v>
      </c>
      <c r="G18" s="388">
        <f>G12+G15+G16+G17</f>
        <v>5351</v>
      </c>
      <c r="H18" s="389">
        <f>H12+H15+H16+H17</f>
        <v>5351</v>
      </c>
    </row>
    <row r="19" spans="1:8" ht="15.75">
      <c r="A19" s="76" t="s">
        <v>49</v>
      </c>
      <c r="B19" s="78" t="s">
        <v>50</v>
      </c>
      <c r="C19" s="138">
        <v>11</v>
      </c>
      <c r="D19" s="137">
        <v>14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2743</v>
      </c>
      <c r="D20" s="377">
        <f>SUM(D12:D19)</f>
        <v>2880</v>
      </c>
      <c r="E20" s="76" t="s">
        <v>54</v>
      </c>
      <c r="F20" s="80" t="s">
        <v>55</v>
      </c>
      <c r="G20" s="138">
        <v>0</v>
      </c>
      <c r="H20" s="137">
        <v>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137</v>
      </c>
      <c r="H21" s="137">
        <v>139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1268</v>
      </c>
      <c r="H22" s="393">
        <f>SUM(H23:H25)</f>
        <v>1268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82</v>
      </c>
      <c r="D24" s="137">
        <v>96</v>
      </c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>
        <v>0</v>
      </c>
      <c r="D25" s="137">
        <v>0</v>
      </c>
      <c r="E25" s="76" t="s">
        <v>73</v>
      </c>
      <c r="F25" s="80" t="s">
        <v>74</v>
      </c>
      <c r="G25" s="138">
        <v>26</v>
      </c>
      <c r="H25" s="137">
        <v>26</v>
      </c>
    </row>
    <row r="26" spans="1:13" ht="15.75">
      <c r="A26" s="76" t="s">
        <v>75</v>
      </c>
      <c r="B26" s="78" t="s">
        <v>76</v>
      </c>
      <c r="C26" s="138">
        <v>0</v>
      </c>
      <c r="D26" s="137">
        <v>0</v>
      </c>
      <c r="E26" s="275" t="s">
        <v>77</v>
      </c>
      <c r="F26" s="82" t="s">
        <v>78</v>
      </c>
      <c r="G26" s="376">
        <f>G20+G21+G22</f>
        <v>1405</v>
      </c>
      <c r="H26" s="377">
        <f>H20+H21+H22</f>
        <v>1407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7">
        <v>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82</v>
      </c>
      <c r="D28" s="377">
        <f>SUM(D24:D27)</f>
        <v>96</v>
      </c>
      <c r="E28" s="143" t="s">
        <v>84</v>
      </c>
      <c r="F28" s="80" t="s">
        <v>85</v>
      </c>
      <c r="G28" s="374">
        <f>SUM(G29:G31)</f>
        <v>179</v>
      </c>
      <c r="H28" s="375">
        <f>SUM(H29:H31)</f>
        <v>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179</v>
      </c>
      <c r="H29" s="137">
        <v>19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0</v>
      </c>
      <c r="H30" s="137">
        <v>0</v>
      </c>
      <c r="M30" s="85"/>
    </row>
    <row r="31" spans="1:8" ht="15.75">
      <c r="A31" s="76" t="s">
        <v>91</v>
      </c>
      <c r="B31" s="78" t="s">
        <v>92</v>
      </c>
      <c r="C31" s="138">
        <v>0</v>
      </c>
      <c r="D31" s="137">
        <v>0</v>
      </c>
      <c r="E31" s="76" t="s">
        <v>93</v>
      </c>
      <c r="F31" s="80" t="s">
        <v>94</v>
      </c>
      <c r="G31" s="138">
        <v>0</v>
      </c>
      <c r="H31" s="137">
        <v>0</v>
      </c>
    </row>
    <row r="32" spans="1:13" ht="15.75">
      <c r="A32" s="76" t="s">
        <v>95</v>
      </c>
      <c r="B32" s="78" t="s">
        <v>96</v>
      </c>
      <c r="C32" s="138">
        <v>0</v>
      </c>
      <c r="D32" s="137">
        <v>0</v>
      </c>
      <c r="E32" s="143" t="s">
        <v>97</v>
      </c>
      <c r="F32" s="80" t="s">
        <v>98</v>
      </c>
      <c r="G32" s="138">
        <v>421</v>
      </c>
      <c r="H32" s="137">
        <v>425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0</v>
      </c>
      <c r="H33" s="137">
        <v>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600</v>
      </c>
      <c r="H34" s="377">
        <f>H28+H32+H33</f>
        <v>444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0</v>
      </c>
      <c r="D36" s="137">
        <v>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0</v>
      </c>
      <c r="D37" s="137">
        <v>0</v>
      </c>
      <c r="E37" s="274" t="s">
        <v>554</v>
      </c>
      <c r="F37" s="86" t="s">
        <v>112</v>
      </c>
      <c r="G37" s="378">
        <f>G26+G18+G34</f>
        <v>7356</v>
      </c>
      <c r="H37" s="379">
        <f>H26+H18+H34</f>
        <v>7202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>
        <v>0</v>
      </c>
      <c r="H40" s="362">
        <v>0</v>
      </c>
      <c r="M40" s="85"/>
    </row>
    <row r="41" spans="1:8" ht="16.5" thickBot="1">
      <c r="A41" s="76" t="s">
        <v>121</v>
      </c>
      <c r="B41" s="78" t="s">
        <v>122</v>
      </c>
      <c r="C41" s="138">
        <v>0</v>
      </c>
      <c r="D41" s="137">
        <v>0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0</v>
      </c>
      <c r="D42" s="137">
        <v>0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>
        <v>0</v>
      </c>
      <c r="D43" s="137">
        <v>0</v>
      </c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>
        <v>0</v>
      </c>
      <c r="D44" s="137">
        <v>0</v>
      </c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0</v>
      </c>
      <c r="H45" s="137">
        <v>0</v>
      </c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>
        <v>0</v>
      </c>
    </row>
    <row r="48" spans="1:13" ht="15.75">
      <c r="A48" s="76" t="s">
        <v>144</v>
      </c>
      <c r="B48" s="78" t="s">
        <v>145</v>
      </c>
      <c r="C48" s="138">
        <v>0</v>
      </c>
      <c r="D48" s="137">
        <v>0</v>
      </c>
      <c r="E48" s="142" t="s">
        <v>146</v>
      </c>
      <c r="F48" s="80" t="s">
        <v>147</v>
      </c>
      <c r="G48" s="138">
        <v>0</v>
      </c>
      <c r="H48" s="137">
        <v>0</v>
      </c>
      <c r="M48" s="85"/>
    </row>
    <row r="49" spans="1:8" ht="15.75">
      <c r="A49" s="76" t="s">
        <v>148</v>
      </c>
      <c r="B49" s="81" t="s">
        <v>149</v>
      </c>
      <c r="C49" s="138">
        <v>0</v>
      </c>
      <c r="D49" s="137">
        <v>0</v>
      </c>
      <c r="E49" s="76" t="s">
        <v>150</v>
      </c>
      <c r="F49" s="80" t="s">
        <v>151</v>
      </c>
      <c r="G49" s="138">
        <v>0</v>
      </c>
      <c r="H49" s="137">
        <v>28</v>
      </c>
    </row>
    <row r="50" spans="1:8" ht="15.75">
      <c r="A50" s="76" t="s">
        <v>152</v>
      </c>
      <c r="B50" s="78" t="s">
        <v>153</v>
      </c>
      <c r="C50" s="138">
        <v>86</v>
      </c>
      <c r="D50" s="137">
        <v>86</v>
      </c>
      <c r="E50" s="142" t="s">
        <v>52</v>
      </c>
      <c r="F50" s="82" t="s">
        <v>154</v>
      </c>
      <c r="G50" s="374">
        <f>SUM(G44:G49)</f>
        <v>0</v>
      </c>
      <c r="H50" s="375">
        <f>SUM(H44:H49)</f>
        <v>28</v>
      </c>
    </row>
    <row r="51" spans="1:8" ht="15.7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86</v>
      </c>
      <c r="D52" s="377">
        <f>SUM(D48:D51)</f>
        <v>86</v>
      </c>
      <c r="E52" s="142" t="s">
        <v>158</v>
      </c>
      <c r="F52" s="82" t="s">
        <v>159</v>
      </c>
      <c r="G52" s="138">
        <v>18</v>
      </c>
      <c r="H52" s="137">
        <v>0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0</v>
      </c>
      <c r="H53" s="137">
        <v>0</v>
      </c>
    </row>
    <row r="54" spans="1:8" ht="15.75">
      <c r="A54" s="87" t="s">
        <v>162</v>
      </c>
      <c r="B54" s="83" t="s">
        <v>163</v>
      </c>
      <c r="C54" s="269">
        <v>3</v>
      </c>
      <c r="D54" s="270">
        <v>3</v>
      </c>
      <c r="E54" s="76" t="s">
        <v>164</v>
      </c>
      <c r="F54" s="82" t="s">
        <v>165</v>
      </c>
      <c r="G54" s="138">
        <v>0</v>
      </c>
      <c r="H54" s="137">
        <v>0</v>
      </c>
    </row>
    <row r="55" spans="1:8" ht="15.75">
      <c r="A55" s="87" t="s">
        <v>166</v>
      </c>
      <c r="B55" s="83" t="s">
        <v>167</v>
      </c>
      <c r="C55" s="269">
        <v>0</v>
      </c>
      <c r="D55" s="270">
        <v>0</v>
      </c>
      <c r="E55" s="76" t="s">
        <v>168</v>
      </c>
      <c r="F55" s="82" t="s">
        <v>169</v>
      </c>
      <c r="G55" s="138">
        <v>32</v>
      </c>
      <c r="H55" s="137">
        <v>110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2915</v>
      </c>
      <c r="D56" s="381">
        <f>D20+D21+D22+D28+D33+D46+D52+D54+D55</f>
        <v>3066</v>
      </c>
      <c r="E56" s="87" t="s">
        <v>557</v>
      </c>
      <c r="F56" s="86" t="s">
        <v>172</v>
      </c>
      <c r="G56" s="378">
        <f>G50+G52+G53+G54+G55</f>
        <v>50</v>
      </c>
      <c r="H56" s="379">
        <f>H50+H52+H53+H54+H55</f>
        <v>138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1173</v>
      </c>
      <c r="D59" s="137">
        <v>1380</v>
      </c>
      <c r="E59" s="142" t="s">
        <v>180</v>
      </c>
      <c r="F59" s="277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>
        <v>1142</v>
      </c>
      <c r="D60" s="137">
        <v>773</v>
      </c>
      <c r="E60" s="76" t="s">
        <v>184</v>
      </c>
      <c r="F60" s="80" t="s">
        <v>185</v>
      </c>
      <c r="G60" s="138">
        <v>0</v>
      </c>
      <c r="H60" s="137">
        <v>0</v>
      </c>
      <c r="M60" s="85"/>
    </row>
    <row r="61" spans="1:8" ht="15.75">
      <c r="A61" s="76" t="s">
        <v>182</v>
      </c>
      <c r="B61" s="78" t="s">
        <v>183</v>
      </c>
      <c r="C61" s="138">
        <v>0</v>
      </c>
      <c r="D61" s="137">
        <v>0</v>
      </c>
      <c r="E61" s="141" t="s">
        <v>188</v>
      </c>
      <c r="F61" s="80" t="s">
        <v>189</v>
      </c>
      <c r="G61" s="374">
        <f>SUM(G62:G68)</f>
        <v>370</v>
      </c>
      <c r="H61" s="375">
        <f>SUM(H62:H68)</f>
        <v>370</v>
      </c>
    </row>
    <row r="62" spans="1:13" ht="15.75">
      <c r="A62" s="76" t="s">
        <v>186</v>
      </c>
      <c r="B62" s="81" t="s">
        <v>187</v>
      </c>
      <c r="C62" s="138">
        <v>1</v>
      </c>
      <c r="D62" s="137">
        <v>1</v>
      </c>
      <c r="E62" s="141" t="s">
        <v>192</v>
      </c>
      <c r="F62" s="80" t="s">
        <v>193</v>
      </c>
      <c r="G62" s="138">
        <v>68</v>
      </c>
      <c r="H62" s="137">
        <v>38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7">
        <v>0</v>
      </c>
      <c r="E63" s="76" t="s">
        <v>196</v>
      </c>
      <c r="F63" s="80" t="s">
        <v>197</v>
      </c>
      <c r="G63" s="138">
        <v>0</v>
      </c>
      <c r="H63" s="137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7">
        <v>0</v>
      </c>
      <c r="E64" s="76" t="s">
        <v>199</v>
      </c>
      <c r="F64" s="80" t="s">
        <v>200</v>
      </c>
      <c r="G64" s="138">
        <v>197</v>
      </c>
      <c r="H64" s="137">
        <v>281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2316</v>
      </c>
      <c r="D65" s="377">
        <f>SUM(D59:D64)</f>
        <v>2154</v>
      </c>
      <c r="E65" s="76" t="s">
        <v>201</v>
      </c>
      <c r="F65" s="80" t="s">
        <v>202</v>
      </c>
      <c r="G65" s="138">
        <v>0</v>
      </c>
      <c r="H65" s="137">
        <v>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31</v>
      </c>
      <c r="H67" s="137">
        <v>18</v>
      </c>
    </row>
    <row r="68" spans="1:8" ht="15.75">
      <c r="A68" s="76" t="s">
        <v>206</v>
      </c>
      <c r="B68" s="78" t="s">
        <v>207</v>
      </c>
      <c r="C68" s="138">
        <v>0</v>
      </c>
      <c r="D68" s="137">
        <v>0</v>
      </c>
      <c r="E68" s="76" t="s">
        <v>212</v>
      </c>
      <c r="F68" s="80" t="s">
        <v>213</v>
      </c>
      <c r="G68" s="138">
        <v>59</v>
      </c>
      <c r="H68" s="137">
        <v>33</v>
      </c>
    </row>
    <row r="69" spans="1:8" ht="15.75">
      <c r="A69" s="76" t="s">
        <v>210</v>
      </c>
      <c r="B69" s="78" t="s">
        <v>211</v>
      </c>
      <c r="C69" s="138">
        <v>892</v>
      </c>
      <c r="D69" s="137">
        <v>1336</v>
      </c>
      <c r="E69" s="142" t="s">
        <v>79</v>
      </c>
      <c r="F69" s="80" t="s">
        <v>216</v>
      </c>
      <c r="G69" s="138">
        <v>199</v>
      </c>
      <c r="H69" s="137">
        <v>271</v>
      </c>
    </row>
    <row r="70" spans="1:8" ht="15.75">
      <c r="A70" s="76" t="s">
        <v>214</v>
      </c>
      <c r="B70" s="78" t="s">
        <v>215</v>
      </c>
      <c r="C70" s="138">
        <v>0</v>
      </c>
      <c r="D70" s="137">
        <v>0</v>
      </c>
      <c r="E70" s="76" t="s">
        <v>219</v>
      </c>
      <c r="F70" s="80" t="s">
        <v>220</v>
      </c>
      <c r="G70" s="138">
        <v>0</v>
      </c>
      <c r="H70" s="137">
        <v>0</v>
      </c>
    </row>
    <row r="71" spans="1:8" ht="15.75">
      <c r="A71" s="76" t="s">
        <v>217</v>
      </c>
      <c r="B71" s="78" t="s">
        <v>218</v>
      </c>
      <c r="C71" s="138">
        <v>345</v>
      </c>
      <c r="D71" s="137">
        <v>0</v>
      </c>
      <c r="E71" s="265" t="s">
        <v>47</v>
      </c>
      <c r="F71" s="82" t="s">
        <v>223</v>
      </c>
      <c r="G71" s="376">
        <f>G59+G60+G61+G69+G70</f>
        <v>569</v>
      </c>
      <c r="H71" s="377">
        <f>H59+H60+H61+H69+H70</f>
        <v>641</v>
      </c>
    </row>
    <row r="72" spans="1:8" ht="15.75">
      <c r="A72" s="76" t="s">
        <v>221</v>
      </c>
      <c r="B72" s="78" t="s">
        <v>222</v>
      </c>
      <c r="C72" s="138">
        <v>14</v>
      </c>
      <c r="D72" s="137">
        <v>13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0</v>
      </c>
      <c r="D73" s="137">
        <v>0</v>
      </c>
      <c r="E73" s="264" t="s">
        <v>230</v>
      </c>
      <c r="F73" s="82" t="s">
        <v>231</v>
      </c>
      <c r="G73" s="269">
        <v>0</v>
      </c>
      <c r="H73" s="270">
        <v>0</v>
      </c>
    </row>
    <row r="74" spans="1:8" ht="15.75">
      <c r="A74" s="76" t="s">
        <v>226</v>
      </c>
      <c r="B74" s="78" t="s">
        <v>227</v>
      </c>
      <c r="C74" s="138">
        <v>0</v>
      </c>
      <c r="D74" s="137">
        <v>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142</v>
      </c>
      <c r="D75" s="137">
        <v>125</v>
      </c>
      <c r="E75" s="276" t="s">
        <v>160</v>
      </c>
      <c r="F75" s="82" t="s">
        <v>233</v>
      </c>
      <c r="G75" s="269">
        <v>0</v>
      </c>
      <c r="H75" s="270">
        <v>0</v>
      </c>
    </row>
    <row r="76" spans="1:8" ht="15.75">
      <c r="A76" s="273" t="s">
        <v>77</v>
      </c>
      <c r="B76" s="83" t="s">
        <v>232</v>
      </c>
      <c r="C76" s="376">
        <f>SUM(C68:C75)</f>
        <v>1393</v>
      </c>
      <c r="D76" s="377">
        <f>SUM(D68:D75)</f>
        <v>1474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47</v>
      </c>
      <c r="H77" s="270">
        <v>77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616</v>
      </c>
      <c r="H79" s="379">
        <f>H71+H73+H75+H77</f>
        <v>718</v>
      </c>
    </row>
    <row r="80" spans="1:8" ht="15.75">
      <c r="A80" s="76" t="s">
        <v>239</v>
      </c>
      <c r="B80" s="78" t="s">
        <v>240</v>
      </c>
      <c r="C80" s="138">
        <v>0</v>
      </c>
      <c r="D80" s="137">
        <v>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>
        <v>0</v>
      </c>
      <c r="D81" s="137">
        <v>0</v>
      </c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0</v>
      </c>
      <c r="D82" s="137">
        <v>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0</v>
      </c>
      <c r="D83" s="137">
        <v>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0</v>
      </c>
      <c r="D84" s="137">
        <v>0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17</v>
      </c>
      <c r="D88" s="137">
        <v>53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1329</v>
      </c>
      <c r="D89" s="137">
        <v>1259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0</v>
      </c>
      <c r="D90" s="137">
        <v>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0</v>
      </c>
      <c r="D91" s="137">
        <v>0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1346</v>
      </c>
      <c r="D92" s="377">
        <f>SUM(D88:D91)</f>
        <v>1312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52</v>
      </c>
      <c r="D93" s="270">
        <v>52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5107</v>
      </c>
      <c r="D94" s="381">
        <f>D65+D76+D85+D92+D93</f>
        <v>4992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8022</v>
      </c>
      <c r="D95" s="383">
        <f>D94+D56</f>
        <v>8058</v>
      </c>
      <c r="E95" s="169" t="s">
        <v>635</v>
      </c>
      <c r="F95" s="280" t="s">
        <v>268</v>
      </c>
      <c r="G95" s="382">
        <f>G37+G40+G56+G79</f>
        <v>8022</v>
      </c>
      <c r="H95" s="383">
        <f>H37+H40+H56+H79</f>
        <v>8058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9" t="s">
        <v>668</v>
      </c>
      <c r="B98" s="480">
        <f>pdeReportingDate</f>
      </c>
      <c r="C98" s="480"/>
      <c r="D98" s="480"/>
      <c r="E98" s="480"/>
      <c r="F98" s="480"/>
      <c r="G98" s="480"/>
      <c r="H98" s="480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1" t="str">
        <f>authorName</f>
        <v>СТОЯНКА КУЗМАНОВА НЕДЕЛЧЕВА</v>
      </c>
      <c r="C100" s="481"/>
      <c r="D100" s="481"/>
      <c r="E100" s="481"/>
      <c r="F100" s="481"/>
      <c r="G100" s="481"/>
      <c r="H100" s="481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670</v>
      </c>
      <c r="C103" s="479"/>
      <c r="D103" s="479"/>
      <c r="E103" s="479"/>
      <c r="M103" s="85"/>
    </row>
    <row r="104" spans="1:5" ht="21.75" customHeight="1">
      <c r="A104" s="471"/>
      <c r="B104" s="479" t="s">
        <v>670</v>
      </c>
      <c r="C104" s="479"/>
      <c r="D104" s="479"/>
      <c r="E104" s="479"/>
    </row>
    <row r="105" spans="1:13" ht="21.75" customHeight="1">
      <c r="A105" s="471"/>
      <c r="B105" s="479" t="s">
        <v>670</v>
      </c>
      <c r="C105" s="479"/>
      <c r="D105" s="479"/>
      <c r="E105" s="479"/>
      <c r="M105" s="85"/>
    </row>
    <row r="106" spans="1:5" ht="21.75" customHeight="1">
      <c r="A106" s="471"/>
      <c r="B106" s="479" t="s">
        <v>670</v>
      </c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75" zoomScalePageLayoutView="0" workbookViewId="0" topLeftCell="A1">
      <selection activeCell="A4" sqref="A4:C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4304</v>
      </c>
      <c r="D12" s="257">
        <v>3032</v>
      </c>
      <c r="E12" s="135" t="s">
        <v>277</v>
      </c>
      <c r="F12" s="180" t="s">
        <v>278</v>
      </c>
      <c r="G12" s="256">
        <v>6665</v>
      </c>
      <c r="H12" s="257">
        <v>5864</v>
      </c>
    </row>
    <row r="13" spans="1:8" ht="15.75">
      <c r="A13" s="135" t="s">
        <v>279</v>
      </c>
      <c r="B13" s="131" t="s">
        <v>280</v>
      </c>
      <c r="C13" s="256">
        <v>668</v>
      </c>
      <c r="D13" s="257">
        <v>563</v>
      </c>
      <c r="E13" s="135" t="s">
        <v>281</v>
      </c>
      <c r="F13" s="180" t="s">
        <v>282</v>
      </c>
      <c r="G13" s="256">
        <v>0</v>
      </c>
      <c r="H13" s="257">
        <v>0</v>
      </c>
    </row>
    <row r="14" spans="1:8" ht="15.75">
      <c r="A14" s="135" t="s">
        <v>283</v>
      </c>
      <c r="B14" s="131" t="s">
        <v>284</v>
      </c>
      <c r="C14" s="256">
        <v>366</v>
      </c>
      <c r="D14" s="257">
        <v>327</v>
      </c>
      <c r="E14" s="185" t="s">
        <v>285</v>
      </c>
      <c r="F14" s="180" t="s">
        <v>286</v>
      </c>
      <c r="G14" s="256">
        <v>212</v>
      </c>
      <c r="H14" s="257">
        <v>105</v>
      </c>
    </row>
    <row r="15" spans="1:8" ht="15.75">
      <c r="A15" s="135" t="s">
        <v>287</v>
      </c>
      <c r="B15" s="131" t="s">
        <v>288</v>
      </c>
      <c r="C15" s="256">
        <v>1215</v>
      </c>
      <c r="D15" s="257">
        <v>1026</v>
      </c>
      <c r="E15" s="185" t="s">
        <v>79</v>
      </c>
      <c r="F15" s="180" t="s">
        <v>289</v>
      </c>
      <c r="G15" s="256">
        <v>65</v>
      </c>
      <c r="H15" s="257">
        <v>86</v>
      </c>
    </row>
    <row r="16" spans="1:8" ht="15.75">
      <c r="A16" s="135" t="s">
        <v>290</v>
      </c>
      <c r="B16" s="131" t="s">
        <v>291</v>
      </c>
      <c r="C16" s="256">
        <v>167</v>
      </c>
      <c r="D16" s="257">
        <v>146</v>
      </c>
      <c r="E16" s="176" t="s">
        <v>52</v>
      </c>
      <c r="F16" s="204" t="s">
        <v>292</v>
      </c>
      <c r="G16" s="407">
        <f>SUM(G12:G15)</f>
        <v>6942</v>
      </c>
      <c r="H16" s="408">
        <f>SUM(H12:H15)</f>
        <v>6055</v>
      </c>
    </row>
    <row r="17" spans="1:8" ht="31.5">
      <c r="A17" s="135" t="s">
        <v>293</v>
      </c>
      <c r="B17" s="131" t="s">
        <v>294</v>
      </c>
      <c r="C17" s="256">
        <v>25</v>
      </c>
      <c r="D17" s="257">
        <v>40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-390</v>
      </c>
      <c r="D18" s="257">
        <v>312</v>
      </c>
      <c r="E18" s="174" t="s">
        <v>297</v>
      </c>
      <c r="F18" s="178" t="s">
        <v>298</v>
      </c>
      <c r="G18" s="418">
        <v>78</v>
      </c>
      <c r="H18" s="419">
        <v>87</v>
      </c>
    </row>
    <row r="19" spans="1:8" ht="15.75">
      <c r="A19" s="135" t="s">
        <v>299</v>
      </c>
      <c r="B19" s="131" t="s">
        <v>300</v>
      </c>
      <c r="C19" s="256">
        <v>109</v>
      </c>
      <c r="D19" s="257">
        <v>187</v>
      </c>
      <c r="E19" s="135" t="s">
        <v>301</v>
      </c>
      <c r="F19" s="177" t="s">
        <v>302</v>
      </c>
      <c r="G19" s="256">
        <v>0</v>
      </c>
      <c r="H19" s="257">
        <v>0</v>
      </c>
    </row>
    <row r="20" spans="1:8" ht="15.75">
      <c r="A20" s="175" t="s">
        <v>303</v>
      </c>
      <c r="B20" s="131" t="s">
        <v>304</v>
      </c>
      <c r="C20" s="256">
        <v>0</v>
      </c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0</v>
      </c>
      <c r="D21" s="257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6464</v>
      </c>
      <c r="D22" s="408">
        <f>SUM(D12:D18)+D19</f>
        <v>5633</v>
      </c>
      <c r="E22" s="135" t="s">
        <v>309</v>
      </c>
      <c r="F22" s="177" t="s">
        <v>310</v>
      </c>
      <c r="G22" s="256">
        <v>0</v>
      </c>
      <c r="H22" s="257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0</v>
      </c>
      <c r="H24" s="257">
        <v>0</v>
      </c>
    </row>
    <row r="25" spans="1:8" ht="31.5">
      <c r="A25" s="135" t="s">
        <v>316</v>
      </c>
      <c r="B25" s="177" t="s">
        <v>317</v>
      </c>
      <c r="C25" s="256">
        <v>3</v>
      </c>
      <c r="D25" s="257">
        <v>4</v>
      </c>
      <c r="E25" s="135" t="s">
        <v>318</v>
      </c>
      <c r="F25" s="177" t="s">
        <v>319</v>
      </c>
      <c r="G25" s="256">
        <v>4</v>
      </c>
      <c r="H25" s="257">
        <v>17</v>
      </c>
    </row>
    <row r="26" spans="1:8" ht="31.5">
      <c r="A26" s="135" t="s">
        <v>320</v>
      </c>
      <c r="B26" s="177" t="s">
        <v>321</v>
      </c>
      <c r="C26" s="256">
        <v>0</v>
      </c>
      <c r="D26" s="257">
        <v>0</v>
      </c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1</v>
      </c>
      <c r="D27" s="257">
        <v>3</v>
      </c>
      <c r="E27" s="176" t="s">
        <v>104</v>
      </c>
      <c r="F27" s="178" t="s">
        <v>326</v>
      </c>
      <c r="G27" s="407">
        <f>SUM(G22:G26)</f>
        <v>4</v>
      </c>
      <c r="H27" s="408">
        <f>SUM(H22:H26)</f>
        <v>17</v>
      </c>
    </row>
    <row r="28" spans="1:8" ht="15.75">
      <c r="A28" s="135" t="s">
        <v>79</v>
      </c>
      <c r="B28" s="177" t="s">
        <v>327</v>
      </c>
      <c r="C28" s="256">
        <v>17</v>
      </c>
      <c r="D28" s="257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21</v>
      </c>
      <c r="D29" s="408">
        <f>SUM(D25:D28)</f>
        <v>22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6485</v>
      </c>
      <c r="D31" s="414">
        <f>D29+D22</f>
        <v>5655</v>
      </c>
      <c r="E31" s="191" t="s">
        <v>548</v>
      </c>
      <c r="F31" s="206" t="s">
        <v>331</v>
      </c>
      <c r="G31" s="193">
        <f>G16+G18+G27</f>
        <v>7024</v>
      </c>
      <c r="H31" s="194">
        <f>H16+H18+H27</f>
        <v>6159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539</v>
      </c>
      <c r="D33" s="184">
        <f>IF((H31-D31)&gt;0,H31-D31,0)</f>
        <v>504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>
        <v>0</v>
      </c>
      <c r="D34" s="257">
        <v>0</v>
      </c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>
        <v>0</v>
      </c>
      <c r="D35" s="257">
        <v>0</v>
      </c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6485</v>
      </c>
      <c r="D36" s="416">
        <f>D31-D34+D35</f>
        <v>5655</v>
      </c>
      <c r="E36" s="202" t="s">
        <v>346</v>
      </c>
      <c r="F36" s="196" t="s">
        <v>347</v>
      </c>
      <c r="G36" s="207">
        <f>G35-G34+G31</f>
        <v>7024</v>
      </c>
      <c r="H36" s="208">
        <f>H35-H34+H31</f>
        <v>6159</v>
      </c>
    </row>
    <row r="37" spans="1:8" ht="15.75">
      <c r="A37" s="201" t="s">
        <v>348</v>
      </c>
      <c r="B37" s="171" t="s">
        <v>349</v>
      </c>
      <c r="C37" s="413">
        <f>IF((G36-C36)&gt;0,G36-C36,0)</f>
        <v>539</v>
      </c>
      <c r="D37" s="414">
        <f>IF((H36-D36)&gt;0,H36-D36,0)</f>
        <v>504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118</v>
      </c>
      <c r="D38" s="408">
        <f>D39+D40+D41</f>
        <v>79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118</v>
      </c>
      <c r="D39" s="257">
        <v>79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0</v>
      </c>
      <c r="D41" s="257">
        <v>0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421</v>
      </c>
      <c r="D42" s="184">
        <f>+IF((H36-D36-D38)&gt;0,H36-D36-D38,0)</f>
        <v>425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421</v>
      </c>
      <c r="D44" s="208">
        <f>IF(H42=0,IF(D42-D43&gt;0,D42-D43+H43,0),IF(H42-H43&lt;0,H43-H42+D42,0))</f>
        <v>425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7024</v>
      </c>
      <c r="D45" s="410">
        <f>D36+D38+D42</f>
        <v>6159</v>
      </c>
      <c r="E45" s="210" t="s">
        <v>373</v>
      </c>
      <c r="F45" s="212" t="s">
        <v>374</v>
      </c>
      <c r="G45" s="409">
        <f>G42+G36</f>
        <v>7024</v>
      </c>
      <c r="H45" s="410">
        <f>H42+H36</f>
        <v>6159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9" t="s">
        <v>668</v>
      </c>
      <c r="B50" s="480">
        <f>pdeReportingDate</f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1" t="str">
        <f>authorName</f>
        <v>СТОЯНКА КУЗМАНОВА НЕДЕЛЧЕВА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1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1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1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1"/>
      <c r="B59" s="479"/>
      <c r="C59" s="479"/>
      <c r="D59" s="479"/>
      <c r="E59" s="479"/>
      <c r="F59" s="353"/>
      <c r="G59" s="41"/>
      <c r="H59" s="39"/>
    </row>
    <row r="60" spans="1:8" ht="15.75">
      <c r="A60" s="471"/>
      <c r="B60" s="479"/>
      <c r="C60" s="479"/>
      <c r="D60" s="479"/>
      <c r="E60" s="479"/>
      <c r="F60" s="353"/>
      <c r="G60" s="41"/>
      <c r="H60" s="39"/>
    </row>
    <row r="61" spans="1:8" ht="15.75">
      <c r="A61" s="471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8045</v>
      </c>
      <c r="D11" s="137">
        <v>6952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-6005</v>
      </c>
      <c r="D12" s="137">
        <v>-3892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7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-1310</v>
      </c>
      <c r="D14" s="137">
        <v>-1144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-117</v>
      </c>
      <c r="D15" s="137">
        <v>-197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-103</v>
      </c>
      <c r="D16" s="137">
        <v>-105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7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7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7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504</v>
      </c>
      <c r="D21" s="438">
        <f>SUM(D11:D20)</f>
        <v>1604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-204</v>
      </c>
      <c r="D23" s="137">
        <v>-432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7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7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7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-204</v>
      </c>
      <c r="D33" s="438">
        <f>SUM(D23:D32)</f>
        <v>-432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600</v>
      </c>
      <c r="D37" s="137">
        <v>300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-603</v>
      </c>
      <c r="D38" s="137">
        <v>-309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-11</v>
      </c>
      <c r="D39" s="137">
        <v>-3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-237</v>
      </c>
      <c r="D41" s="137">
        <v>-227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-15</v>
      </c>
      <c r="D42" s="137">
        <v>-11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-266</v>
      </c>
      <c r="D43" s="440">
        <f>SUM(D35:D42)</f>
        <v>-250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34</v>
      </c>
      <c r="D44" s="247">
        <f>D43+D33+D21</f>
        <v>922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1312</v>
      </c>
      <c r="D45" s="249">
        <v>390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1346</v>
      </c>
      <c r="D46" s="251">
        <f>D45+D44</f>
        <v>1312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668</v>
      </c>
      <c r="B54" s="480">
        <f>pdeReportingDate</f>
      </c>
      <c r="C54" s="480"/>
      <c r="D54" s="480"/>
      <c r="E54" s="480"/>
      <c r="F54" s="472"/>
      <c r="G54" s="472"/>
      <c r="H54" s="472"/>
      <c r="M54" s="85"/>
    </row>
    <row r="55" spans="1:13" s="39" customFormat="1" ht="15.7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0" t="s">
        <v>8</v>
      </c>
      <c r="B56" s="481" t="str">
        <f>authorName</f>
        <v>СТОЯНКА КУЗМАНОВА НЕДЕЛЧЕВА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1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1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1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1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1"/>
      <c r="B63" s="479"/>
      <c r="C63" s="479"/>
      <c r="D63" s="479"/>
      <c r="E63" s="479"/>
      <c r="F63" s="353"/>
      <c r="G63" s="41"/>
      <c r="H63" s="39"/>
    </row>
    <row r="64" spans="1:8" ht="15.75">
      <c r="A64" s="471"/>
      <c r="B64" s="479"/>
      <c r="C64" s="479"/>
      <c r="D64" s="479"/>
      <c r="E64" s="479"/>
      <c r="F64" s="353"/>
      <c r="G64" s="41"/>
      <c r="H64" s="39"/>
    </row>
    <row r="65" spans="1:8" ht="15.75">
      <c r="A65" s="471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4" sqref="A4:D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5351</v>
      </c>
      <c r="D13" s="363">
        <f>'1-Баланс'!H20</f>
        <v>0</v>
      </c>
      <c r="E13" s="363">
        <f>'1-Баланс'!H21</f>
        <v>139</v>
      </c>
      <c r="F13" s="363">
        <f>'1-Баланс'!H23</f>
        <v>1242</v>
      </c>
      <c r="G13" s="363">
        <f>'1-Баланс'!H24</f>
        <v>0</v>
      </c>
      <c r="H13" s="364">
        <v>26</v>
      </c>
      <c r="I13" s="363">
        <f>'1-Баланс'!H29+'1-Баланс'!H32</f>
        <v>444</v>
      </c>
      <c r="J13" s="363">
        <f>'1-Баланс'!H30+'1-Баланс'!H33</f>
        <v>0</v>
      </c>
      <c r="K13" s="364"/>
      <c r="L13" s="363">
        <f>SUM(C13:K13)</f>
        <v>7202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5351</v>
      </c>
      <c r="D17" s="432">
        <f aca="true" t="shared" si="2" ref="D17:M17">D13+D14</f>
        <v>0</v>
      </c>
      <c r="E17" s="432">
        <f t="shared" si="2"/>
        <v>139</v>
      </c>
      <c r="F17" s="432">
        <f t="shared" si="2"/>
        <v>1242</v>
      </c>
      <c r="G17" s="432">
        <f t="shared" si="2"/>
        <v>0</v>
      </c>
      <c r="H17" s="432">
        <f t="shared" si="2"/>
        <v>26</v>
      </c>
      <c r="I17" s="432">
        <f t="shared" si="2"/>
        <v>444</v>
      </c>
      <c r="J17" s="432">
        <f t="shared" si="2"/>
        <v>0</v>
      </c>
      <c r="K17" s="432">
        <f t="shared" si="2"/>
        <v>0</v>
      </c>
      <c r="L17" s="363">
        <f t="shared" si="1"/>
        <v>7202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421</v>
      </c>
      <c r="J18" s="363">
        <f>+'1-Баланс'!G33</f>
        <v>0</v>
      </c>
      <c r="K18" s="364"/>
      <c r="L18" s="363">
        <f t="shared" si="1"/>
        <v>421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-268</v>
      </c>
      <c r="J19" s="109">
        <f>J20+J21</f>
        <v>0</v>
      </c>
      <c r="K19" s="109">
        <f t="shared" si="3"/>
        <v>0</v>
      </c>
      <c r="L19" s="363">
        <f t="shared" si="1"/>
        <v>-268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-268</v>
      </c>
      <c r="J20" s="256"/>
      <c r="K20" s="256"/>
      <c r="L20" s="363">
        <f>SUM(C20:K20)</f>
        <v>-268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</v>
      </c>
      <c r="F30" s="256"/>
      <c r="G30" s="256"/>
      <c r="H30" s="256"/>
      <c r="I30" s="256">
        <v>3</v>
      </c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5351</v>
      </c>
      <c r="D31" s="432">
        <f aca="true" t="shared" si="6" ref="D31:M31">D19+D22+D23+D26+D30+D29+D17+D18</f>
        <v>0</v>
      </c>
      <c r="E31" s="432">
        <f t="shared" si="6"/>
        <v>137</v>
      </c>
      <c r="F31" s="432">
        <f t="shared" si="6"/>
        <v>1242</v>
      </c>
      <c r="G31" s="432">
        <f t="shared" si="6"/>
        <v>0</v>
      </c>
      <c r="H31" s="432">
        <f t="shared" si="6"/>
        <v>26</v>
      </c>
      <c r="I31" s="432">
        <f t="shared" si="6"/>
        <v>600</v>
      </c>
      <c r="J31" s="432">
        <f t="shared" si="6"/>
        <v>0</v>
      </c>
      <c r="K31" s="432">
        <f t="shared" si="6"/>
        <v>0</v>
      </c>
      <c r="L31" s="363">
        <f t="shared" si="1"/>
        <v>7356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5351</v>
      </c>
      <c r="D34" s="366">
        <f t="shared" si="7"/>
        <v>0</v>
      </c>
      <c r="E34" s="366">
        <f t="shared" si="7"/>
        <v>137</v>
      </c>
      <c r="F34" s="366">
        <f t="shared" si="7"/>
        <v>1242</v>
      </c>
      <c r="G34" s="366">
        <f t="shared" si="7"/>
        <v>0</v>
      </c>
      <c r="H34" s="366">
        <f t="shared" si="7"/>
        <v>26</v>
      </c>
      <c r="I34" s="366">
        <f t="shared" si="7"/>
        <v>600</v>
      </c>
      <c r="J34" s="366">
        <f t="shared" si="7"/>
        <v>0</v>
      </c>
      <c r="K34" s="366">
        <f t="shared" si="7"/>
        <v>0</v>
      </c>
      <c r="L34" s="430">
        <f t="shared" si="1"/>
        <v>7356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9" t="s">
        <v>668</v>
      </c>
      <c r="B38" s="480">
        <f>pdeReportingDate</f>
      </c>
      <c r="C38" s="480"/>
      <c r="D38" s="480"/>
      <c r="E38" s="480"/>
      <c r="F38" s="480"/>
      <c r="G38" s="480"/>
      <c r="H38" s="480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1" t="str">
        <f>authorName</f>
        <v>СТОЯНКА КУЗМАНОВА НЕДЕЛЧЕВА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1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1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1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1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1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1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1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workbookViewId="0" topLeftCell="A1">
      <selection activeCell="A3" sqref="A3:C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9" t="s">
        <v>668</v>
      </c>
      <c r="B151" s="480">
        <f>pdeReportingDate</f>
      </c>
      <c r="C151" s="480"/>
      <c r="D151" s="480"/>
      <c r="E151" s="480"/>
      <c r="F151" s="480"/>
      <c r="G151" s="480"/>
      <c r="H151" s="480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1" t="str">
        <f>authorName</f>
        <v>СТОЯНКА КУЗМАНОВА НЕДЕЛЧЕВА</v>
      </c>
      <c r="C153" s="481"/>
      <c r="D153" s="481"/>
      <c r="E153" s="481"/>
      <c r="F153" s="481"/>
      <c r="G153" s="481"/>
      <c r="H153" s="481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1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1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1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1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1"/>
      <c r="B160" s="479"/>
      <c r="C160" s="479"/>
      <c r="D160" s="479"/>
      <c r="E160" s="479"/>
      <c r="F160" s="353"/>
      <c r="G160" s="41"/>
      <c r="H160" s="39"/>
    </row>
    <row r="161" spans="1:8" ht="15.75">
      <c r="A161" s="471"/>
      <c r="B161" s="479"/>
      <c r="C161" s="479"/>
      <c r="D161" s="479"/>
      <c r="E161" s="479"/>
      <c r="F161" s="353"/>
      <c r="G161" s="41"/>
      <c r="H161" s="39"/>
    </row>
    <row r="162" spans="1:8" ht="15.75">
      <c r="A162" s="471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1968503937007874" right="0.1968503937007874" top="0.1968503937007874" bottom="0.1968503937007874" header="0.11811023622047245" footer="0.11811023622047245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8022</v>
      </c>
      <c r="D6" s="453">
        <f aca="true" t="shared" si="0" ref="D6:D15">C6-E6</f>
        <v>0</v>
      </c>
      <c r="E6" s="452">
        <f>'1-Баланс'!G95</f>
        <v>8022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7356</v>
      </c>
      <c r="D7" s="453">
        <f t="shared" si="0"/>
        <v>2005</v>
      </c>
      <c r="E7" s="452">
        <f>'1-Баланс'!G18</f>
        <v>5351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421</v>
      </c>
      <c r="D8" s="453">
        <f t="shared" si="0"/>
        <v>0</v>
      </c>
      <c r="E8" s="452">
        <f>ABS('2-Отчет за доходите'!C44)-ABS('2-Отчет за доходите'!G44)</f>
        <v>421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1312</v>
      </c>
      <c r="D9" s="453">
        <f t="shared" si="0"/>
        <v>0</v>
      </c>
      <c r="E9" s="452">
        <f>'3-Отчет за паричния поток'!C45</f>
        <v>1312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1346</v>
      </c>
      <c r="D10" s="453">
        <f t="shared" si="0"/>
        <v>0</v>
      </c>
      <c r="E10" s="452">
        <f>'3-Отчет за паричния поток'!C46</f>
        <v>1346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7356</v>
      </c>
      <c r="D11" s="453">
        <f t="shared" si="0"/>
        <v>0</v>
      </c>
      <c r="E11" s="452">
        <f>'4-Отчет за собствения капитал'!L34</f>
        <v>7356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1</v>
      </c>
      <c r="D15" s="453">
        <f t="shared" si="0"/>
        <v>1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0.060645347162201095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0.057232191408374114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0.6321321321321322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0.0524806781351284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1.0831148804934465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8.290584415584416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4.446428571428571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2.185064935064935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2.185064935064935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1.350320949231667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0.8653702318623785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0.006751282743721307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0.09053833605220228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0.08302169035153328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542</v>
      </c>
      <c r="E21" s="473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0.07368134855899945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0.12927107061503418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0.7334801762114538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1055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182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130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112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52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193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2743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82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82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86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2915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1173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1142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2316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892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345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14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142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1393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1329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1346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52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5107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8022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137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1268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1405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179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179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421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600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7356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32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50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370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68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197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59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199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569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47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616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4304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668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366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1215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167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25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-390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109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6464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17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21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6485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539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6485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539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118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118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421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421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7024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6665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212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65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6942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78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7024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7024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8045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-6005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-1310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-117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-103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504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-204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-204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600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-603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-11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-237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-15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-266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34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1312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1346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139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139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137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137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444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444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421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-268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-268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3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600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600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7202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7202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421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-268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-268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7356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7356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2017-01-25T08:47:25Z</cp:lastPrinted>
  <dcterms:created xsi:type="dcterms:W3CDTF">2006-09-16T00:00:00Z</dcterms:created>
  <dcterms:modified xsi:type="dcterms:W3CDTF">2017-01-25T13:50:01Z</dcterms:modified>
  <cp:category/>
  <cp:version/>
  <cp:contentType/>
  <cp:contentStatus/>
</cp:coreProperties>
</file>