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0800" windowHeight="399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<sst xmlns="http://schemas.openxmlformats.org/spreadsheetml/2006/main" count="1062" uniqueCount="869">
  <si>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</si>
  <si>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</si>
  <si>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</si>
  <si>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</si>
  <si>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</si>
  <si>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</si>
  <si>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</si>
  <si>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</si>
  <si>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</si>
  <si>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</si>
  <si>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</si>
  <si>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</si>
  <si>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</si>
  <si>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</si>
  <si>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</si>
  <si>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</si>
  <si>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</si>
  <si>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</si>
  <si>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</si>
  <si>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</si>
  <si>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</si>
  <si>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</si>
  <si>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</si>
  <si>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</si>
  <si>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</si>
  <si>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</si>
  <si>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</si>
  <si>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</si>
  <si>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</si>
  <si>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</si>
  <si>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</si>
  <si>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</si>
  <si>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</si>
  <si>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</si>
  <si>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</si>
  <si>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</si>
  <si>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</si>
  <si>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</si>
  <si>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</si>
  <si>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</si>
  <si>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</si>
  <si>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</si>
  <si>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</si>
  <si>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</si>
  <si>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</si>
  <si>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</si>
  <si>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</si>
  <si>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</si>
  <si>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</si>
  <si>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</si>
  <si>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</si>
  <si>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</si>
  <si>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</si>
  <si>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</si>
  <si>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</si>
  <si>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</si>
  <si>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</si>
  <si>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</si>
  <si>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</si>
  <si>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</si>
  <si>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</si>
  <si>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</si>
  <si>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</si>
  <si>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</si>
  <si>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</si>
  <si>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</si>
  <si>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</si>
  <si>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</si>
  <si>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</si>
  <si>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</si>
  <si>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</si>
  <si>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</si>
  <si>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</si>
  <si>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</si>
  <si>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</si>
  <si>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</si>
  <si>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</si>
  <si>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</si>
  <si>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</si>
  <si>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</si>
  <si>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</si>
  <si>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</si>
  <si>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</si>
  <si>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</si>
  <si>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</si>
  <si>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</si>
  <si>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</si>
  <si>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</si>
  <si>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</si>
  <si>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</si>
  <si>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</si>
  <si>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</si>
  <si>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</si>
  <si>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</si>
  <si>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</si>
  <si>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</si>
  <si>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</si>
  <si>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</si>
  <si>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</si>
  <si>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</si>
  <si>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</si>
  <si>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</si>
  <si>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</si>
  <si>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</si>
  <si>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</si>
  <si>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</si>
  <si>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</si>
  <si>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</si>
  <si>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</si>
  <si>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</si>
  <si>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</si>
  <si>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</si>
  <si>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</si>
  <si>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</si>
  <si>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</si>
  <si>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</si>
  <si>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</si>
  <si>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</si>
  <si>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</si>
  <si>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</si>
  <si>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</si>
  <si>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</si>
  <si>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</si>
  <si>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</si>
  <si>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</si>
  <si>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</si>
  <si>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</si>
  <si>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</si>
  <si>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</si>
  <si>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</si>
  <si>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</si>
  <si>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</si>
  <si>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</si>
  <si>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</si>
  <si>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</si>
  <si>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</si>
  <si>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</si>
  <si>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</si>
  <si>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</si>
  <si>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</si>
  <si>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</si>
  <si>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</si>
  <si>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</si>
  <si>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</si>
  <si>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</si>
  <si>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</si>
  <si>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</si>
  <si>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</si>
  <si>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</si>
  <si>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</si>
  <si>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</si>
  <si>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</si>
  <si>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</si>
  <si>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</si>
  <si>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</si>
  <si>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</si>
  <si>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</si>
  <si>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</si>
  <si>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</si>
  <si>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</si>
  <si>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</si>
  <si>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</si>
  <si>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</si>
  <si>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</si>
  <si>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</si>
  <si>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</si>
  <si>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</si>
  <si>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</si>
  <si>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</si>
  <si>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</si>
  <si>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</si>
  <si>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</si>
  <si>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</si>
  <si>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</si>
  <si>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</si>
  <si>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</si>
  <si>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</si>
  <si>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</si>
  <si>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</si>
  <si>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</si>
  <si>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</si>
  <si>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</si>
  <si>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</si>
  <si>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</si>
  <si>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</si>
  <si>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</si>
  <si>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</si>
  <si>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</si>
  <si>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</si>
  <si>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</si>
  <si>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</si>
  <si>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</si>
  <si>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</si>
  <si>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</si>
  <si>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</si>
  <si>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</si>
  <si>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</si>
  <si>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</si>
  <si>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</si>
  <si>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</si>
  <si>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</si>
  <si>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</si>
  <si>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</si>
  <si>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</si>
  <si>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</si>
  <si>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</si>
  <si>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</si>
  <si>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</si>
  <si>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</si>
  <si>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</si>
  <si>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</si>
  <si>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</si>
  <si>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</si>
  <si>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</si>
  <si>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</si>
  <si>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</si>
  <si>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</si>
  <si>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</si>
  <si>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</si>
  <si>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</si>
  <si>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</si>
  <si>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</si>
  <si>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</si>
  <si>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</si>
  <si>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</si>
  <si>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</si>
  <si>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</si>
  <si>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</si>
  <si>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</si>
  <si>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</si>
  <si>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</si>
  <si>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</si>
  <si>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</si>
  <si>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</si>
  <si>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</si>
  <si>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</si>
  <si>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</si>
  <si>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</si>
  <si>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</si>
  <si>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</si>
  <si>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</si>
  <si>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</si>
  <si>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</si>
  <si>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</si>
  <si>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</si>
  <si>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</si>
  <si>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</si>
  <si>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</si>
  <si>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</si>
  <si>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</si>
  <si>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</si>
  <si>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</si>
  <si>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</si>
  <si>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</si>
  <si>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</si>
  <si>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</si>
  <si>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</si>
  <si>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</si>
  <si>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</si>
  <si>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</si>
  <si>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</si>
  <si>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</si>
  <si>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</si>
  <si>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</si>
  <si>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</si>
  <si>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</si>
  <si>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</si>
  <si>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</si>
  <si>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</si>
  <si>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</si>
  <si>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</si>
  <si>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</si>
  <si>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</si>
  <si>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</si>
  <si>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</si>
  <si>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</si>
  <si>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</si>
  <si>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</si>
  <si>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</si>
  <si>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</si>
  <si>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</si>
  <si>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</si>
  <si>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</si>
  <si>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</si>
  <si>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</si>
  <si>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</si>
  <si>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</si>
  <si>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</si>
  <si>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</si>
  <si>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</si>
  <si>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</si>
  <si>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</si>
  <si>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</si>
  <si>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</si>
  <si>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</si>
  <si>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</si>
  <si>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</si>
  <si>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</si>
  <si>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</si>
  <si>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</si>
  <si>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</si>
  <si>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</si>
  <si>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</si>
  <si>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</si>
  <si>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</si>
  <si>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</si>
  <si>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</si>
  <si>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</si>
  <si>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</si>
  <si>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</si>
  <si>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</si>
  <si>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</si>
  <si>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</si>
  <si>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</si>
  <si>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</si>
  <si>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</si>
  <si>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</si>
  <si>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</si>
  <si>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</si>
  <si>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</si>
  <si>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</si>
  <si>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</si>
  <si>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</si>
  <si>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</si>
  <si>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</si>
  <si>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</si>
  <si>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</si>
  <si>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</si>
  <si>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</si>
  <si>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</si>
  <si>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</si>
  <si>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</si>
  <si>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</si>
  <si>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</si>
  <si>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</si>
  <si>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</si>
  <si>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</si>
  <si>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</si>
  <si>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</si>
  <si>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</si>
  <si>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</si>
  <si>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</si>
  <si>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</si>
  <si>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</si>
  <si>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</si>
  <si>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</si>
  <si>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</si>
  <si>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</si>
  <si>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</si>
  <si>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</si>
  <si>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</si>
  <si>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</si>
  <si>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</si>
  <si>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</si>
  <si>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</si>
  <si>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</si>
  <si>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</si>
  <si>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</si>
  <si>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</si>
  <si>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</si>
  <si>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</si>
  <si>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</si>
  <si>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</si>
  <si>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</si>
  <si>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</si>
  <si>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</si>
  <si>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</si>
  <si>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</si>
  <si>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</si>
  <si>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</si>
  <si>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</si>
  <si>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</si>
  <si>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</si>
  <si>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</si>
  <si>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</si>
  <si>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</si>
  <si>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</si>
  <si>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</si>
  <si>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</si>
  <si>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</si>
  <si>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</si>
  <si>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</si>
  <si>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</si>
  <si>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</si>
  <si>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</si>
  <si>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</si>
  <si>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</si>
  <si>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</si>
  <si>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</si>
  <si>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</si>
  <si>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</si>
  <si>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</si>
  <si>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</si>
  <si>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</si>
  <si>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</si>
  <si>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</si>
  <si>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</si>
  <si>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</si>
  <si>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</si>
  <si>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</si>
  <si>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</si>
  <si>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</si>
  <si>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</si>
  <si>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</si>
  <si>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</si>
  <si>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</si>
  <si>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</si>
  <si>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</si>
  <si>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</si>
  <si>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</si>
  <si>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</si>
  <si>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</si>
  <si>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</si>
  <si>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</si>
  <si>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</si>
  <si>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</si>
  <si>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</si>
  <si>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</si>
  <si>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</si>
  <si>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</si>
  <si>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</si>
  <si>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</si>
  <si>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</si>
  <si>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</si>
  <si>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</si>
  <si>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</si>
  <si>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</si>
  <si>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</si>
  <si>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</si>
  <si>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</si>
  <si>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</si>
  <si>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</si>
  <si>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</si>
  <si>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</si>
  <si>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</si>
  <si>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</si>
  <si>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</si>
  <si>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</si>
  <si>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</si>
  <si>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</si>
  <si>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</si>
  <si>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</si>
  <si>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</si>
  <si>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</si>
  <si>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</si>
  <si>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</si>
  <si>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</si>
  <si>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</si>
  <si>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</si>
  <si>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</si>
  <si>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</si>
  <si>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</si>
  <si>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</si>
  <si>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</si>
  <si>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</si>
  <si>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</si>
  <si>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</si>
  <si>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</si>
  <si>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</si>
  <si>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</si>
  <si>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</si>
  <si>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</si>
  <si>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</si>
  <si>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</si>
  <si>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</si>
  <si>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</si>
  <si>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</si>
  <si>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</si>
  <si>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</si>
  <si>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</si>
  <si>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</si>
  <si>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</si>
  <si>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</si>
  <si>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</si>
  <si>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</si>
  <si>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</si>
  <si>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</si>
  <si>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</si>
  <si>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</si>
  <si>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</si>
  <si>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</si>
  <si>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</si>
  <si>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</si>
  <si>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</si>
  <si>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</si>
  <si>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</si>
  <si>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</si>
  <si>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</si>
  <si>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</si>
  <si>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</si>
  <si>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</si>
  <si>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</si>
  <si>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</si>
  <si>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</si>
  <si>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</si>
  <si>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</si>
  <si>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</si>
  <si>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</si>
  <si>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</si>
  <si>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</si>
  <si>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</si>
  <si>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</si>
  <si>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</si>
  <si>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</si>
  <si>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</si>
  <si>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</si>
  <si>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</si>
  <si>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</si>
  <si>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</si>
  <si>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</si>
  <si>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</si>
  <si>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</si>
  <si>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</si>
  <si>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</si>
  <si>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</si>
  <si>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</si>
  <si>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</si>
  <si>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</si>
  <si>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</si>
  <si>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</si>
  <si>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</si>
  <si>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</si>
  <si>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</si>
  <si>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</si>
  <si>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</si>
  <si>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</si>
  <si>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</si>
  <si>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</si>
  <si>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</si>
  <si>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</si>
  <si>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</si>
  <si>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</si>
  <si>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</si>
  <si>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</si>
  <si>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</si>
  <si>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</si>
  <si>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</si>
  <si>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</si>
  <si>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</si>
  <si>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</si>
  <si>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</si>
  <si>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</si>
  <si>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</si>
  <si>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</si>
  <si>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</si>
  <si>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</si>
  <si>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</si>
  <si>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</si>
  <si>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</si>
  <si>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</si>
  <si>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</si>
  <si>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</si>
  <si>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</si>
  <si>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</si>
  <si>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</si>
  <si>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</si>
  <si>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</si>
  <si>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</si>
  <si>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</si>
  <si>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</si>
  <si>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</si>
  <si>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</si>
  <si>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</si>
  <si>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</si>
  <si>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</si>
  <si>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</si>
  <si>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</si>
  <si>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</si>
  <si>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</si>
  <si>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</si>
  <si>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</si>
  <si>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</si>
  <si>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</si>
  <si>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</si>
  <si>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</si>
  <si>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</si>
  <si>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</si>
  <si>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</si>
  <si>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</si>
  <si>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</si>
  <si>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</si>
  <si>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</si>
  <si>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</si>
  <si>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</si>
  <si>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</si>
  <si>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</si>
  <si>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</si>
  <si>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</si>
  <si>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</si>
  <si>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</si>
  <si>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</si>
  <si>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</si>
  <si>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</si>
  <si>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</si>
  <si>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</si>
  <si>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</si>
  <si>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</si>
  <si>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</si>
  <si>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</si>
  <si>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</si>
  <si>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</si>
  <si>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</si>
  <si>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</si>
  <si>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</si>
  <si>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</si>
  <si>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</si>
  <si>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</si>
  <si>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</si>
  <si>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</si>
  <si>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</si>
  <si>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</si>
  <si>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</si>
  <si>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</si>
  <si>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</si>
  <si>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</si>
  <si>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</si>
  <si>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</si>
  <si>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</si>
  <si>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</si>
  <si>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</si>
  <si>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</si>
  <si>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</si>
  <si>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</si>
  <si>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</si>
  <si>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</si>
  <si>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</si>
  <si>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</si>
  <si>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</si>
  <si>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</si>
  <si>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</si>
  <si>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</si>
  <si>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</si>
  <si>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</si>
  <si>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</si>
  <si>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</si>
  <si>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</si>
  <si>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</si>
  <si>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</si>
  <si>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</si>
  <si>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</si>
  <si>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</si>
  <si>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</si>
  <si>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</si>
  <si>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</si>
  <si>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</si>
  <si>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</si>
  <si>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</si>
  <si>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</si>
  <si>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</si>
  <si>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</si>
  <si>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</si>
  <si>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</si>
  <si>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</si>
  <si>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</si>
  <si>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</si>
  <si>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</si>
  <si>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</si>
  <si>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</si>
  <si>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</si>
  <si>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</si>
  <si>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</si>
  <si>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</si>
  <si>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</si>
  <si>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</si>
  <si>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</si>
  <si>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</si>
  <si>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</si>
  <si>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</si>
  <si>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</si>
  <si>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</si>
  <si>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</si>
  <si>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</si>
  <si>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</si>
  <si>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</si>
  <si>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</si>
  <si>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</si>
  <si>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</si>
  <si>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</si>
  <si>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</si>
  <si>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</si>
  <si>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</si>
  <si>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</si>
  <si>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</si>
  <si>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</si>
  <si>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</si>
  <si>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</si>
  <si>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</si>
  <si>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</si>
  <si>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</si>
  <si>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</si>
  <si>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</si>
  <si>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</si>
  <si>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</si>
  <si>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</si>
  <si>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</si>
  <si>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</si>
  <si>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</si>
  <si>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</si>
  <si>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</si>
  <si>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</si>
  <si>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</si>
  <si>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</si>
  <si>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</si>
  <si>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</si>
  <si>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</si>
  <si>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</si>
  <si>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</si>
  <si>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</si>
  <si>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</si>
  <si>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</si>
  <si>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</si>
  <si>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</si>
  <si>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</si>
  <si>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</si>
  <si>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</si>
  <si>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</si>
  <si>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</si>
  <si>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</si>
  <si>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</si>
  <si>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</si>
  <si>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</si>
  <si>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</si>
  <si>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</si>
  <si>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</si>
  <si>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</si>
  <si>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</si>
  <si>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</si>
  <si>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</si>
  <si>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</si>
  <si>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</si>
  <si>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</si>
  <si>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</si>
  <si>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</si>
  <si>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</si>
  <si>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</si>
  <si>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</si>
  <si>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</si>
  <si>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</si>
  <si>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</si>
  <si>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</si>
  <si>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</si>
  <si>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</si>
  <si>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</si>
  <si>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</si>
  <si>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</si>
  <si>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</si>
  <si>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</si>
  <si>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</si>
  <si>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</si>
  <si>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</si>
  <si>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</si>
  <si>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</si>
  <si>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</si>
  <si>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</si>
  <si>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</si>
  <si>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</si>
  <si>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</si>
  <si>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</si>
  <si>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</si>
  <si>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</si>
  <si>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</si>
  <si>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</si>
  <si>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</si>
  <si>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</si>
  <si>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</si>
  <si>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</si>
  <si>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</si>
  <si>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</si>
  <si>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</si>
  <si>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</si>
  <si>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</si>
  <si>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</si>
  <si>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</si>
  <si>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</si>
  <si>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</si>
  <si>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</si>
  <si>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</si>
  <si>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</si>
  <si>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</si>
  <si>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</si>
  <si>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</si>
  <si>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</si>
  <si>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</si>
  <si>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</si>
  <si>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</si>
  <si>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</si>
  <si>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</si>
  <si>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</si>
  <si>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</si>
  <si>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</si>
  <si>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</si>
  <si>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</si>
  <si>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</si>
  <si>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</si>
  <si>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</si>
  <si>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</si>
  <si>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</si>
  <si>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</si>
  <si>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</si>
  <si>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</si>
  <si>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</si>
  <si>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</si>
  <si>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</si>
  <si>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</si>
  <si>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</si>
  <si>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</si>
  <si>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</si>
  <si>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</si>
  <si>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</si>
  <si>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</si>
  <si>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</si>
  <si>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</si>
  <si>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</si>
  <si>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</si>
  <si>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</si>
  <si>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</si>
  <si>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</si>
  <si>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</si>
  <si>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</si>
  <si>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</si>
  <si>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</si>
  <si>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</si>
  <si>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</si>
  <si>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</si>
  <si>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</si>
  <si>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</si>
  <si>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</si>
  <si>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</si>
  <si>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</si>
  <si>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</si>
  <si>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</si>
  <si>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</si>
  <si>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</si>
  <si>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</si>
  <si>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</si>
  <si>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</si>
  <si>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</si>
  <si>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</si>
  <si>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</si>
  <si>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</si>
  <si>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</si>
  <si>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</si>
  <si>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</si>
  <si>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</si>
  <si>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</si>
  <si>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</si>
  <si>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</si>
  <si>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</si>
  <si>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</si>
  <si>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</si>
  <si>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</si>
  <si>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</si>
  <si>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</si>
  <si>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</si>
  <si>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</si>
  <si>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</si>
  <si>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</si>
  <si>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</si>
  <si>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Ст. Неделчева</t>
  </si>
  <si>
    <t>Ст. Неделчева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</si>
  <si>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</si>
  <si>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</si>
  <si>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</si>
  <si>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Българска роза АД гр. Карлово</t>
  </si>
  <si>
    <t>НЕКОНСОЛИДИРАН</t>
  </si>
  <si>
    <t>Ръководител: М. Михайлов</t>
  </si>
  <si>
    <t>М. Михайлов</t>
  </si>
  <si>
    <t>Ръководител: ………………….М. Михайлов</t>
  </si>
  <si>
    <t>към 31.12.2013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</si>
</sst>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E3" sqref="E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863</v>
      </c>
      <c r="F3" s="217" t="s">
        <v>2</v>
      </c>
      <c r="G3" s="172"/>
      <c r="H3" s="461">
        <v>115009344</v>
      </c>
    </row>
    <row r="4" spans="1:8" ht="15">
      <c r="A4" s="576" t="s">
        <v>273</v>
      </c>
      <c r="B4" s="582"/>
      <c r="C4" s="582"/>
      <c r="D4" s="582"/>
      <c r="E4" s="504" t="s">
        <v>864</v>
      </c>
      <c r="F4" s="578" t="s">
        <v>3</v>
      </c>
      <c r="G4" s="579"/>
      <c r="H4" s="461">
        <v>577</v>
      </c>
    </row>
    <row r="5" spans="1:8" ht="15">
      <c r="A5" s="576" t="s">
        <v>4</v>
      </c>
      <c r="B5" s="577"/>
      <c r="C5" s="577"/>
      <c r="D5" s="577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1008</v>
      </c>
      <c r="D11" s="151">
        <v>1008</v>
      </c>
      <c r="E11" s="237" t="s">
        <v>21</v>
      </c>
      <c r="F11" s="242" t="s">
        <v>22</v>
      </c>
      <c r="G11" s="152">
        <v>268</v>
      </c>
      <c r="H11" s="152">
        <v>268</v>
      </c>
    </row>
    <row r="12" spans="1:8" ht="15">
      <c r="A12" s="235" t="s">
        <v>23</v>
      </c>
      <c r="B12" s="241" t="s">
        <v>24</v>
      </c>
      <c r="C12" s="151">
        <v>657</v>
      </c>
      <c r="D12" s="151">
        <v>715</v>
      </c>
      <c r="E12" s="237" t="s">
        <v>25</v>
      </c>
      <c r="F12" s="242" t="s">
        <v>26</v>
      </c>
      <c r="G12" s="153">
        <v>268</v>
      </c>
      <c r="H12" s="153">
        <v>268</v>
      </c>
    </row>
    <row r="13" spans="1:8" ht="15">
      <c r="A13" s="235" t="s">
        <v>27</v>
      </c>
      <c r="B13" s="241" t="s">
        <v>28</v>
      </c>
      <c r="C13" s="151">
        <v>500</v>
      </c>
      <c r="D13" s="151">
        <v>104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152</v>
      </c>
      <c r="D14" s="151">
        <v>172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28</v>
      </c>
      <c r="D15" s="151">
        <v>41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7</v>
      </c>
      <c r="D16" s="151">
        <v>9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81</v>
      </c>
      <c r="D17" s="151">
        <v>84</v>
      </c>
      <c r="E17" s="243" t="s">
        <v>45</v>
      </c>
      <c r="F17" s="245" t="s">
        <v>46</v>
      </c>
      <c r="G17" s="154">
        <f>G11+G14+G15+G16</f>
        <v>268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2433</v>
      </c>
      <c r="D19" s="155">
        <f>SUM(D11:D18)</f>
        <v>2133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139</v>
      </c>
      <c r="H20" s="158">
        <v>204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4123</v>
      </c>
      <c r="H21" s="156">
        <f>SUM(H22:H24)</f>
        <v>4128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677</v>
      </c>
      <c r="H22" s="152">
        <v>677</v>
      </c>
    </row>
    <row r="23" spans="1:13" ht="15">
      <c r="A23" s="235" t="s">
        <v>65</v>
      </c>
      <c r="B23" s="241" t="s">
        <v>66</v>
      </c>
      <c r="C23" s="151">
        <v>79</v>
      </c>
      <c r="D23" s="151">
        <v>31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32</v>
      </c>
      <c r="D24" s="151">
        <v>0</v>
      </c>
      <c r="E24" s="237" t="s">
        <v>71</v>
      </c>
      <c r="F24" s="242" t="s">
        <v>72</v>
      </c>
      <c r="G24" s="152">
        <v>3446</v>
      </c>
      <c r="H24" s="152">
        <v>3451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4262</v>
      </c>
      <c r="H25" s="154">
        <f>H19+H20+H21</f>
        <v>4332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111</v>
      </c>
      <c r="D27" s="155">
        <f>SUM(D23:D26)</f>
        <v>31</v>
      </c>
      <c r="E27" s="253" t="s">
        <v>82</v>
      </c>
      <c r="F27" s="242" t="s">
        <v>83</v>
      </c>
      <c r="G27" s="154">
        <f>SUM(G28:G30)</f>
        <v>1029</v>
      </c>
      <c r="H27" s="154">
        <f>SUM(H28:H30)</f>
        <v>265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1029</v>
      </c>
      <c r="H28" s="152">
        <v>265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657</v>
      </c>
      <c r="H31" s="152">
        <v>776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1686</v>
      </c>
      <c r="H33" s="154">
        <f>H27+H31+H32</f>
        <v>1041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6216</v>
      </c>
      <c r="H36" s="154">
        <f>H25+H17+H33</f>
        <v>5641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>
        <v>0</v>
      </c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1</v>
      </c>
      <c r="D45" s="155">
        <f>D34+D39+D44</f>
        <v>1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/>
      <c r="H48" s="152">
        <v>0</v>
      </c>
    </row>
    <row r="49" spans="1:18" ht="15">
      <c r="A49" s="235" t="s">
        <v>150</v>
      </c>
      <c r="B49" s="241" t="s">
        <v>151</v>
      </c>
      <c r="C49" s="151">
        <v>97</v>
      </c>
      <c r="D49" s="151">
        <v>97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97</v>
      </c>
      <c r="D51" s="155">
        <f>SUM(D47:D50)</f>
        <v>97</v>
      </c>
      <c r="E51" s="251" t="s">
        <v>156</v>
      </c>
      <c r="F51" s="245" t="s">
        <v>157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0</v>
      </c>
      <c r="H53" s="152">
        <v>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0</v>
      </c>
      <c r="H54" s="152">
        <v>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2642</v>
      </c>
      <c r="D55" s="155">
        <f>D19+D20+D21+D27+D32+D45+D51+D53+D54</f>
        <v>2262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1706</v>
      </c>
      <c r="D58" s="151">
        <v>1373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720</v>
      </c>
      <c r="D59" s="151">
        <v>984</v>
      </c>
      <c r="E59" s="251" t="s">
        <v>180</v>
      </c>
      <c r="F59" s="242" t="s">
        <v>181</v>
      </c>
      <c r="G59" s="152">
        <v>457</v>
      </c>
      <c r="H59" s="152">
        <v>511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274</v>
      </c>
      <c r="D61" s="151">
        <v>106</v>
      </c>
      <c r="E61" s="243" t="s">
        <v>188</v>
      </c>
      <c r="F61" s="272" t="s">
        <v>189</v>
      </c>
      <c r="G61" s="154">
        <f>SUM(G62:G68)</f>
        <v>735</v>
      </c>
      <c r="H61" s="154">
        <f>SUM(H62:H68)</f>
        <v>319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2700</v>
      </c>
      <c r="D64" s="155">
        <f>SUM(D58:D63)</f>
        <v>2463</v>
      </c>
      <c r="E64" s="237" t="s">
        <v>199</v>
      </c>
      <c r="F64" s="242" t="s">
        <v>200</v>
      </c>
      <c r="G64" s="152">
        <v>660</v>
      </c>
      <c r="H64" s="152">
        <v>194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7</v>
      </c>
      <c r="H66" s="152">
        <v>3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17</v>
      </c>
      <c r="H67" s="152">
        <v>18</v>
      </c>
    </row>
    <row r="68" spans="1:8" ht="15">
      <c r="A68" s="235" t="s">
        <v>210</v>
      </c>
      <c r="B68" s="241" t="s">
        <v>211</v>
      </c>
      <c r="C68" s="151">
        <v>1688</v>
      </c>
      <c r="D68" s="151">
        <v>1328</v>
      </c>
      <c r="E68" s="237" t="s">
        <v>212</v>
      </c>
      <c r="F68" s="242" t="s">
        <v>213</v>
      </c>
      <c r="G68" s="152">
        <v>51</v>
      </c>
      <c r="H68" s="152">
        <v>104</v>
      </c>
    </row>
    <row r="69" spans="1:8" ht="15">
      <c r="A69" s="235" t="s">
        <v>214</v>
      </c>
      <c r="B69" s="241" t="s">
        <v>215</v>
      </c>
      <c r="C69" s="151">
        <v>0</v>
      </c>
      <c r="D69" s="151">
        <v>0</v>
      </c>
      <c r="E69" s="251" t="s">
        <v>77</v>
      </c>
      <c r="F69" s="242" t="s">
        <v>216</v>
      </c>
      <c r="G69" s="152">
        <v>169</v>
      </c>
      <c r="H69" s="152">
        <v>38</v>
      </c>
    </row>
    <row r="70" spans="1:8" ht="15">
      <c r="A70" s="235" t="s">
        <v>217</v>
      </c>
      <c r="B70" s="241" t="s">
        <v>218</v>
      </c>
      <c r="C70" s="151">
        <v>22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3</v>
      </c>
      <c r="D71" s="151">
        <v>3</v>
      </c>
      <c r="E71" s="253" t="s">
        <v>45</v>
      </c>
      <c r="F71" s="273" t="s">
        <v>223</v>
      </c>
      <c r="G71" s="161">
        <f>G59+G60+G61+G69+G70</f>
        <v>1361</v>
      </c>
      <c r="H71" s="161">
        <f>H59+H60+H61+H69+H70</f>
        <v>868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98</v>
      </c>
      <c r="D72" s="151">
        <v>9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0</v>
      </c>
      <c r="D74" s="151">
        <v>98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1811</v>
      </c>
      <c r="D75" s="155">
        <f>SUM(D67:D74)</f>
        <v>1438</v>
      </c>
      <c r="E75" s="251" t="s">
        <v>159</v>
      </c>
      <c r="F75" s="245" t="s">
        <v>233</v>
      </c>
      <c r="G75" s="152">
        <v>347</v>
      </c>
      <c r="H75" s="152">
        <v>157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1708</v>
      </c>
      <c r="H79" s="162">
        <f>H71+H74+H75+H76</f>
        <v>1025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527</v>
      </c>
      <c r="D87" s="151">
        <v>142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189</v>
      </c>
      <c r="D88" s="151">
        <v>292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716</v>
      </c>
      <c r="D91" s="155">
        <f>SUM(D87:D90)</f>
        <v>434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55</v>
      </c>
      <c r="D92" s="151">
        <v>69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5282</v>
      </c>
      <c r="D93" s="155">
        <f>D64+D75+D84+D91+D92</f>
        <v>4404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7924</v>
      </c>
      <c r="D94" s="164">
        <f>D93+D55</f>
        <v>6666</v>
      </c>
      <c r="E94" s="449" t="s">
        <v>269</v>
      </c>
      <c r="F94" s="289" t="s">
        <v>270</v>
      </c>
      <c r="G94" s="165">
        <f>G36+G39+G55+G79</f>
        <v>7924</v>
      </c>
      <c r="H94" s="165">
        <f>H36+H39+H55+H79</f>
        <v>6666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0" t="s">
        <v>858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865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" right="0.24" top="0.17" bottom="0.16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2" sqref="B2:E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Българска роза АД гр. Карлово</v>
      </c>
      <c r="C2" s="585"/>
      <c r="D2" s="585"/>
      <c r="E2" s="585"/>
      <c r="F2" s="587" t="s">
        <v>2</v>
      </c>
      <c r="G2" s="587"/>
      <c r="H2" s="526">
        <f>'справка №1-БАЛАНС'!H3</f>
        <v>115009344</v>
      </c>
    </row>
    <row r="3" spans="1:8" ht="15">
      <c r="A3" s="467" t="s">
        <v>273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577</v>
      </c>
    </row>
    <row r="4" spans="1:8" ht="17.25" customHeight="1">
      <c r="A4" s="467" t="s">
        <v>4</v>
      </c>
      <c r="B4" s="586" t="str">
        <f>'справка №1-БАЛАНС'!E5</f>
        <v>към 31.12.2013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4959</v>
      </c>
      <c r="D9" s="46">
        <v>4527</v>
      </c>
      <c r="E9" s="298" t="s">
        <v>283</v>
      </c>
      <c r="F9" s="549" t="s">
        <v>284</v>
      </c>
      <c r="G9" s="550">
        <v>7165</v>
      </c>
      <c r="H9" s="550">
        <v>6782</v>
      </c>
    </row>
    <row r="10" spans="1:8" ht="12">
      <c r="A10" s="298" t="s">
        <v>285</v>
      </c>
      <c r="B10" s="299" t="s">
        <v>286</v>
      </c>
      <c r="C10" s="46">
        <v>615</v>
      </c>
      <c r="D10" s="46">
        <v>630</v>
      </c>
      <c r="E10" s="298" t="s">
        <v>287</v>
      </c>
      <c r="F10" s="549" t="s">
        <v>288</v>
      </c>
      <c r="G10" s="550">
        <v>0</v>
      </c>
      <c r="H10" s="550">
        <v>0</v>
      </c>
    </row>
    <row r="11" spans="1:8" ht="12">
      <c r="A11" s="298" t="s">
        <v>289</v>
      </c>
      <c r="B11" s="299" t="s">
        <v>290</v>
      </c>
      <c r="C11" s="46">
        <v>162</v>
      </c>
      <c r="D11" s="46">
        <v>157</v>
      </c>
      <c r="E11" s="300" t="s">
        <v>291</v>
      </c>
      <c r="F11" s="549" t="s">
        <v>292</v>
      </c>
      <c r="G11" s="550">
        <v>107</v>
      </c>
      <c r="H11" s="550">
        <v>193</v>
      </c>
    </row>
    <row r="12" spans="1:8" ht="12">
      <c r="A12" s="298" t="s">
        <v>293</v>
      </c>
      <c r="B12" s="299" t="s">
        <v>294</v>
      </c>
      <c r="C12" s="46">
        <v>998</v>
      </c>
      <c r="D12" s="46">
        <v>966</v>
      </c>
      <c r="E12" s="300" t="s">
        <v>77</v>
      </c>
      <c r="F12" s="549" t="s">
        <v>295</v>
      </c>
      <c r="G12" s="550">
        <v>85</v>
      </c>
      <c r="H12" s="550">
        <v>113</v>
      </c>
    </row>
    <row r="13" spans="1:18" ht="12">
      <c r="A13" s="298" t="s">
        <v>296</v>
      </c>
      <c r="B13" s="299" t="s">
        <v>297</v>
      </c>
      <c r="C13" s="46">
        <v>137</v>
      </c>
      <c r="D13" s="46">
        <v>135</v>
      </c>
      <c r="E13" s="301" t="s">
        <v>50</v>
      </c>
      <c r="F13" s="551" t="s">
        <v>298</v>
      </c>
      <c r="G13" s="548">
        <f>SUM(G9:G12)</f>
        <v>7357</v>
      </c>
      <c r="H13" s="548">
        <f>SUM(H9:H12)</f>
        <v>7088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51</v>
      </c>
      <c r="D14" s="46">
        <v>70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-600</v>
      </c>
      <c r="D15" s="47">
        <v>-489</v>
      </c>
      <c r="E15" s="296" t="s">
        <v>303</v>
      </c>
      <c r="F15" s="554" t="s">
        <v>304</v>
      </c>
      <c r="G15" s="550">
        <v>0</v>
      </c>
      <c r="H15" s="550">
        <v>0</v>
      </c>
    </row>
    <row r="16" spans="1:8" ht="12">
      <c r="A16" s="298" t="s">
        <v>305</v>
      </c>
      <c r="B16" s="299" t="s">
        <v>306</v>
      </c>
      <c r="C16" s="47">
        <v>204</v>
      </c>
      <c r="D16" s="47">
        <v>170</v>
      </c>
      <c r="E16" s="298" t="s">
        <v>307</v>
      </c>
      <c r="F16" s="552" t="s">
        <v>308</v>
      </c>
      <c r="G16" s="555">
        <v>0</v>
      </c>
      <c r="H16" s="555">
        <v>0</v>
      </c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6526</v>
      </c>
      <c r="D19" s="49">
        <f>SUM(D9:D15)+D16</f>
        <v>6166</v>
      </c>
      <c r="E19" s="304" t="s">
        <v>315</v>
      </c>
      <c r="F19" s="552" t="s">
        <v>316</v>
      </c>
      <c r="G19" s="550">
        <v>0</v>
      </c>
      <c r="H19" s="550">
        <v>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0</v>
      </c>
    </row>
    <row r="22" spans="1:8" ht="24">
      <c r="A22" s="304" t="s">
        <v>322</v>
      </c>
      <c r="B22" s="305" t="s">
        <v>323</v>
      </c>
      <c r="C22" s="46">
        <v>52</v>
      </c>
      <c r="D22" s="46">
        <v>37</v>
      </c>
      <c r="E22" s="304" t="s">
        <v>324</v>
      </c>
      <c r="F22" s="552" t="s">
        <v>325</v>
      </c>
      <c r="G22" s="550">
        <v>6</v>
      </c>
      <c r="H22" s="550">
        <v>4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>
        <v>20</v>
      </c>
      <c r="D24" s="46">
        <v>8</v>
      </c>
      <c r="E24" s="301" t="s">
        <v>102</v>
      </c>
      <c r="F24" s="554" t="s">
        <v>332</v>
      </c>
      <c r="G24" s="548">
        <f>SUM(G19:G23)</f>
        <v>6</v>
      </c>
      <c r="H24" s="548">
        <f>SUM(H19:H23)</f>
        <v>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29</v>
      </c>
      <c r="D25" s="46">
        <v>19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101</v>
      </c>
      <c r="D26" s="49">
        <f>SUM(D22:D25)</f>
        <v>64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6627</v>
      </c>
      <c r="D28" s="50">
        <f>D26+D19</f>
        <v>6230</v>
      </c>
      <c r="E28" s="127" t="s">
        <v>337</v>
      </c>
      <c r="F28" s="554" t="s">
        <v>338</v>
      </c>
      <c r="G28" s="548">
        <f>G13+G15+G24</f>
        <v>7363</v>
      </c>
      <c r="H28" s="548">
        <f>H13+H15+H24</f>
        <v>7095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736</v>
      </c>
      <c r="D30" s="50">
        <f>IF((H28-D28)&gt;0,H28-D28,0)</f>
        <v>865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>
        <v>0</v>
      </c>
      <c r="D31" s="46">
        <v>0</v>
      </c>
      <c r="E31" s="296" t="s">
        <v>852</v>
      </c>
      <c r="F31" s="552" t="s">
        <v>344</v>
      </c>
      <c r="G31" s="550">
        <v>0</v>
      </c>
      <c r="H31" s="550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C28-C31+C32</f>
        <v>6627</v>
      </c>
      <c r="D33" s="49">
        <f>D28-D31+D32</f>
        <v>6230</v>
      </c>
      <c r="E33" s="127" t="s">
        <v>351</v>
      </c>
      <c r="F33" s="554" t="s">
        <v>352</v>
      </c>
      <c r="G33" s="53">
        <f>G32-G31+G28</f>
        <v>7363</v>
      </c>
      <c r="H33" s="53">
        <f>H32-H31+H28</f>
        <v>7095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736</v>
      </c>
      <c r="D34" s="50">
        <f>IF((H33-D33)&gt;0,H33-D33,0)</f>
        <v>865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79</v>
      </c>
      <c r="D35" s="49">
        <f>D36+D37+D38</f>
        <v>89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79</v>
      </c>
      <c r="D36" s="46">
        <v>88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>
        <v>1</v>
      </c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657</v>
      </c>
      <c r="D39" s="460">
        <f>+IF((H33-D33-D35)&gt;0,H33-D33-D35,0)</f>
        <v>776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0</v>
      </c>
      <c r="D40" s="51">
        <v>0</v>
      </c>
      <c r="E40" s="127" t="s">
        <v>369</v>
      </c>
      <c r="F40" s="558" t="s">
        <v>371</v>
      </c>
      <c r="G40" s="550">
        <v>0</v>
      </c>
      <c r="H40" s="550">
        <v>0</v>
      </c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657</v>
      </c>
      <c r="D41" s="52">
        <f>IF(H39=0,IF(D39-D40&gt;0,D39-D40+H40,0),IF(H39-H40&lt;0,H40-H39+D39,0))</f>
        <v>776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7363</v>
      </c>
      <c r="D42" s="53">
        <f>D33+D35+D39</f>
        <v>7095</v>
      </c>
      <c r="E42" s="128" t="s">
        <v>378</v>
      </c>
      <c r="F42" s="129" t="s">
        <v>379</v>
      </c>
      <c r="G42" s="53">
        <f>G39+G33</f>
        <v>7363</v>
      </c>
      <c r="H42" s="53">
        <f>H39+H33</f>
        <v>7095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/>
      <c r="C48" s="427" t="s">
        <v>380</v>
      </c>
      <c r="D48" s="583" t="s">
        <v>859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866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4" sqref="B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577</v>
      </c>
    </row>
    <row r="6" spans="1:6" ht="12" customHeight="1">
      <c r="A6" s="471" t="s">
        <v>4</v>
      </c>
      <c r="B6" s="506" t="str">
        <f>'справка №1-БАЛАНС'!E5</f>
        <v>към 31.12.2013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8129</v>
      </c>
      <c r="D10" s="54">
        <v>7909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-6354</v>
      </c>
      <c r="D11" s="54">
        <v>-6608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-1133</v>
      </c>
      <c r="D13" s="54">
        <v>-1098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-79</v>
      </c>
      <c r="D14" s="54">
        <v>-132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-150</v>
      </c>
      <c r="D15" s="54">
        <v>-6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-2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2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413</v>
      </c>
      <c r="D20" s="55">
        <f>SUM(D10:D19)</f>
        <v>68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1000</v>
      </c>
      <c r="D36" s="54">
        <v>700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-1103</v>
      </c>
      <c r="D37" s="54">
        <v>-477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-2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-1</v>
      </c>
      <c r="E40" s="130"/>
      <c r="F40" s="130"/>
    </row>
    <row r="41" spans="1:8" ht="12">
      <c r="A41" s="332" t="s">
        <v>444</v>
      </c>
      <c r="B41" s="333" t="s">
        <v>445</v>
      </c>
      <c r="C41" s="54">
        <v>-28</v>
      </c>
      <c r="D41" s="54">
        <v>-19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-131</v>
      </c>
      <c r="D42" s="55">
        <f>SUM(D34:D41)</f>
        <v>201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282</v>
      </c>
      <c r="D43" s="55">
        <f>D42+D32+D20</f>
        <v>269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434</v>
      </c>
      <c r="D44" s="132">
        <v>165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716</v>
      </c>
      <c r="D45" s="55">
        <f>D44+D43</f>
        <v>434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716</v>
      </c>
      <c r="D46" s="56">
        <v>434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858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5">
      <c r="A52" s="318"/>
      <c r="B52" s="580" t="s">
        <v>865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B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3" sqref="B3:I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към 31.12.2013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204</v>
      </c>
      <c r="F11" s="58">
        <f>'справка №1-БАЛАНС'!H22</f>
        <v>677</v>
      </c>
      <c r="G11" s="58">
        <f>'справка №1-БАЛАНС'!H23</f>
        <v>0</v>
      </c>
      <c r="H11" s="60">
        <v>3451</v>
      </c>
      <c r="I11" s="58">
        <f>'справка №1-БАЛАНС'!H28+'справка №1-БАЛАНС'!H31</f>
        <v>1041</v>
      </c>
      <c r="J11" s="58">
        <f>'справка №1-БАЛАНС'!H29+'справка №1-БАЛАНС'!H32</f>
        <v>0</v>
      </c>
      <c r="K11" s="60"/>
      <c r="L11" s="344">
        <f>SUM(C11:K11)</f>
        <v>5641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484</v>
      </c>
      <c r="B14" s="8" t="s">
        <v>485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486</v>
      </c>
      <c r="B15" s="17" t="s">
        <v>487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204</v>
      </c>
      <c r="F15" s="61">
        <f t="shared" si="2"/>
        <v>677</v>
      </c>
      <c r="G15" s="61">
        <f t="shared" si="2"/>
        <v>0</v>
      </c>
      <c r="H15" s="61">
        <f t="shared" si="2"/>
        <v>3451</v>
      </c>
      <c r="I15" s="61">
        <f t="shared" si="2"/>
        <v>1041</v>
      </c>
      <c r="J15" s="61">
        <f t="shared" si="2"/>
        <v>0</v>
      </c>
      <c r="K15" s="61">
        <f t="shared" si="2"/>
        <v>0</v>
      </c>
      <c r="L15" s="344">
        <f t="shared" si="1"/>
        <v>5641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v>657</v>
      </c>
      <c r="J16" s="345">
        <f>+'справка №1-БАЛАНС'!G32</f>
        <v>0</v>
      </c>
      <c r="K16" s="60">
        <v>0</v>
      </c>
      <c r="L16" s="344">
        <f t="shared" si="1"/>
        <v>657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494</v>
      </c>
      <c r="B19" s="18" t="s">
        <v>495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502</v>
      </c>
      <c r="B23" s="8" t="s">
        <v>503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502</v>
      </c>
      <c r="B26" s="8" t="s">
        <v>507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508</v>
      </c>
      <c r="B27" s="8" t="s">
        <v>509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510</v>
      </c>
      <c r="B28" s="8" t="s">
        <v>511</v>
      </c>
      <c r="C28" s="60">
        <v>0</v>
      </c>
      <c r="D28" s="60">
        <v>0</v>
      </c>
      <c r="E28" s="60">
        <v>-65</v>
      </c>
      <c r="F28" s="60">
        <v>0</v>
      </c>
      <c r="G28" s="60">
        <v>0</v>
      </c>
      <c r="H28" s="60">
        <v>-5</v>
      </c>
      <c r="I28" s="60">
        <v>-12</v>
      </c>
      <c r="J28" s="60">
        <v>0</v>
      </c>
      <c r="K28" s="60">
        <v>0</v>
      </c>
      <c r="L28" s="344">
        <f t="shared" si="1"/>
        <v>-82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268</v>
      </c>
      <c r="D29" s="59">
        <f aca="true" t="shared" si="6" ref="D29:M29">D17+D20+D21+D24+D28+D27+D15+D16</f>
        <v>0</v>
      </c>
      <c r="E29" s="59">
        <f t="shared" si="6"/>
        <v>139</v>
      </c>
      <c r="F29" s="59">
        <f t="shared" si="6"/>
        <v>677</v>
      </c>
      <c r="G29" s="59">
        <f t="shared" si="6"/>
        <v>0</v>
      </c>
      <c r="H29" s="59">
        <f t="shared" si="6"/>
        <v>3446</v>
      </c>
      <c r="I29" s="59">
        <f t="shared" si="6"/>
        <v>1686</v>
      </c>
      <c r="J29" s="59">
        <f t="shared" si="6"/>
        <v>0</v>
      </c>
      <c r="K29" s="59">
        <f t="shared" si="6"/>
        <v>0</v>
      </c>
      <c r="L29" s="344">
        <f t="shared" si="1"/>
        <v>6216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516</v>
      </c>
      <c r="B31" s="8" t="s">
        <v>517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268</v>
      </c>
      <c r="D32" s="59">
        <f t="shared" si="7"/>
        <v>0</v>
      </c>
      <c r="E32" s="59">
        <f t="shared" si="7"/>
        <v>139</v>
      </c>
      <c r="F32" s="59">
        <f t="shared" si="7"/>
        <v>677</v>
      </c>
      <c r="G32" s="59">
        <f t="shared" si="7"/>
        <v>0</v>
      </c>
      <c r="H32" s="59">
        <f t="shared" si="7"/>
        <v>3446</v>
      </c>
      <c r="I32" s="59">
        <f t="shared" si="7"/>
        <v>1686</v>
      </c>
      <c r="J32" s="59">
        <f t="shared" si="7"/>
        <v>0</v>
      </c>
      <c r="K32" s="59">
        <f t="shared" si="7"/>
        <v>0</v>
      </c>
      <c r="L32" s="344">
        <f t="shared" si="1"/>
        <v>6216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860</v>
      </c>
      <c r="K38" s="15" t="s">
        <v>866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C2" sqref="C2:H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Българска роза АД гр. Карлово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към 31.12.2013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3</v>
      </c>
      <c r="N3" s="599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3" t="s">
        <v>462</v>
      </c>
      <c r="B5" s="604"/>
      <c r="C5" s="607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7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7" t="s">
        <v>527</v>
      </c>
      <c r="R5" s="597" t="s">
        <v>528</v>
      </c>
    </row>
    <row r="6" spans="1:18" s="100" customFormat="1" ht="48">
      <c r="A6" s="605"/>
      <c r="B6" s="606"/>
      <c r="C6" s="608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8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8"/>
      <c r="R6" s="598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1505</v>
      </c>
      <c r="E10" s="189">
        <v>0</v>
      </c>
      <c r="F10" s="189">
        <v>0</v>
      </c>
      <c r="G10" s="74">
        <f aca="true" t="shared" si="2" ref="G10:G39">D10+E10-F10</f>
        <v>1505</v>
      </c>
      <c r="H10" s="65">
        <v>0</v>
      </c>
      <c r="I10" s="65">
        <v>0</v>
      </c>
      <c r="J10" s="74">
        <f aca="true" t="shared" si="3" ref="J10:J39">G10+H10-I10</f>
        <v>1505</v>
      </c>
      <c r="K10" s="65">
        <v>790</v>
      </c>
      <c r="L10" s="65">
        <v>58</v>
      </c>
      <c r="M10" s="65">
        <v>0</v>
      </c>
      <c r="N10" s="74">
        <f aca="true" t="shared" si="4" ref="N10:N39">K10+L10-M10</f>
        <v>848</v>
      </c>
      <c r="O10" s="65">
        <v>0</v>
      </c>
      <c r="P10" s="65">
        <v>0</v>
      </c>
      <c r="Q10" s="74">
        <f t="shared" si="0"/>
        <v>848</v>
      </c>
      <c r="R10" s="74">
        <f t="shared" si="1"/>
        <v>657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1686</v>
      </c>
      <c r="E11" s="189">
        <v>447</v>
      </c>
      <c r="F11" s="189">
        <v>1</v>
      </c>
      <c r="G11" s="74">
        <f t="shared" si="2"/>
        <v>2132</v>
      </c>
      <c r="H11" s="65">
        <v>0</v>
      </c>
      <c r="I11" s="65">
        <v>0</v>
      </c>
      <c r="J11" s="74">
        <f t="shared" si="3"/>
        <v>2132</v>
      </c>
      <c r="K11" s="65">
        <v>1582</v>
      </c>
      <c r="L11" s="65">
        <v>51</v>
      </c>
      <c r="M11" s="65">
        <v>1</v>
      </c>
      <c r="N11" s="74">
        <f t="shared" si="4"/>
        <v>1632</v>
      </c>
      <c r="O11" s="65">
        <v>0</v>
      </c>
      <c r="P11" s="65">
        <v>0</v>
      </c>
      <c r="Q11" s="74">
        <f t="shared" si="0"/>
        <v>1632</v>
      </c>
      <c r="R11" s="74">
        <f t="shared" si="1"/>
        <v>500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596</v>
      </c>
      <c r="E12" s="189">
        <v>3</v>
      </c>
      <c r="F12" s="189">
        <v>0</v>
      </c>
      <c r="G12" s="74">
        <f t="shared" si="2"/>
        <v>599</v>
      </c>
      <c r="H12" s="65">
        <v>0</v>
      </c>
      <c r="I12" s="65">
        <v>0</v>
      </c>
      <c r="J12" s="74">
        <f t="shared" si="3"/>
        <v>599</v>
      </c>
      <c r="K12" s="65">
        <v>424</v>
      </c>
      <c r="L12" s="65">
        <v>23</v>
      </c>
      <c r="M12" s="65">
        <v>0</v>
      </c>
      <c r="N12" s="74">
        <f t="shared" si="4"/>
        <v>447</v>
      </c>
      <c r="O12" s="65">
        <v>0</v>
      </c>
      <c r="P12" s="65">
        <v>0</v>
      </c>
      <c r="Q12" s="74">
        <f t="shared" si="0"/>
        <v>447</v>
      </c>
      <c r="R12" s="74">
        <f t="shared" si="1"/>
        <v>152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353</v>
      </c>
      <c r="E13" s="189">
        <v>0</v>
      </c>
      <c r="F13" s="189">
        <v>7</v>
      </c>
      <c r="G13" s="74">
        <f t="shared" si="2"/>
        <v>346</v>
      </c>
      <c r="H13" s="65">
        <v>0</v>
      </c>
      <c r="I13" s="65">
        <v>0</v>
      </c>
      <c r="J13" s="74">
        <f t="shared" si="3"/>
        <v>346</v>
      </c>
      <c r="K13" s="65">
        <v>312</v>
      </c>
      <c r="L13" s="65">
        <v>13</v>
      </c>
      <c r="M13" s="65">
        <v>7</v>
      </c>
      <c r="N13" s="74">
        <f t="shared" si="4"/>
        <v>318</v>
      </c>
      <c r="O13" s="65">
        <v>0</v>
      </c>
      <c r="P13" s="65">
        <v>0</v>
      </c>
      <c r="Q13" s="74">
        <f t="shared" si="0"/>
        <v>318</v>
      </c>
      <c r="R13" s="74">
        <f t="shared" si="1"/>
        <v>28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57</v>
      </c>
      <c r="E14" s="189">
        <v>0</v>
      </c>
      <c r="F14" s="189">
        <v>0</v>
      </c>
      <c r="G14" s="74">
        <f t="shared" si="2"/>
        <v>57</v>
      </c>
      <c r="H14" s="65">
        <v>0</v>
      </c>
      <c r="I14" s="65">
        <v>0</v>
      </c>
      <c r="J14" s="74">
        <f t="shared" si="3"/>
        <v>57</v>
      </c>
      <c r="K14" s="65">
        <v>48</v>
      </c>
      <c r="L14" s="65">
        <v>2</v>
      </c>
      <c r="M14" s="65">
        <v>0</v>
      </c>
      <c r="N14" s="74">
        <f t="shared" si="4"/>
        <v>50</v>
      </c>
      <c r="O14" s="65">
        <v>0</v>
      </c>
      <c r="P14" s="65">
        <v>0</v>
      </c>
      <c r="Q14" s="74">
        <f t="shared" si="0"/>
        <v>50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84</v>
      </c>
      <c r="E15" s="457">
        <v>484</v>
      </c>
      <c r="F15" s="457">
        <v>487</v>
      </c>
      <c r="G15" s="74">
        <f t="shared" si="2"/>
        <v>81</v>
      </c>
      <c r="H15" s="458">
        <v>0</v>
      </c>
      <c r="I15" s="458">
        <v>0</v>
      </c>
      <c r="J15" s="74">
        <f t="shared" si="3"/>
        <v>81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81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5299</v>
      </c>
      <c r="E17" s="194">
        <f>SUM(E9:E16)</f>
        <v>934</v>
      </c>
      <c r="F17" s="194">
        <f>SUM(F9:F16)</f>
        <v>495</v>
      </c>
      <c r="G17" s="74">
        <f t="shared" si="2"/>
        <v>5738</v>
      </c>
      <c r="H17" s="75">
        <f>SUM(H9:H16)</f>
        <v>0</v>
      </c>
      <c r="I17" s="75">
        <f>SUM(I9:I16)</f>
        <v>0</v>
      </c>
      <c r="J17" s="74">
        <f t="shared" si="3"/>
        <v>5738</v>
      </c>
      <c r="K17" s="75">
        <f>SUM(K9:K16)</f>
        <v>3166</v>
      </c>
      <c r="L17" s="75">
        <f>SUM(L9:L16)</f>
        <v>147</v>
      </c>
      <c r="M17" s="75">
        <f>SUM(M9:M16)</f>
        <v>8</v>
      </c>
      <c r="N17" s="74">
        <f t="shared" si="4"/>
        <v>3305</v>
      </c>
      <c r="O17" s="75">
        <f>SUM(O9:O16)</f>
        <v>0</v>
      </c>
      <c r="P17" s="75">
        <f>SUM(P9:P16)</f>
        <v>0</v>
      </c>
      <c r="Q17" s="74">
        <f t="shared" si="5"/>
        <v>3305</v>
      </c>
      <c r="R17" s="74">
        <f t="shared" si="6"/>
        <v>2433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83</v>
      </c>
      <c r="E21" s="189">
        <v>58</v>
      </c>
      <c r="F21" s="189">
        <v>0</v>
      </c>
      <c r="G21" s="74">
        <f t="shared" si="2"/>
        <v>141</v>
      </c>
      <c r="H21" s="65">
        <v>0</v>
      </c>
      <c r="I21" s="65">
        <v>0</v>
      </c>
      <c r="J21" s="74">
        <f t="shared" si="3"/>
        <v>141</v>
      </c>
      <c r="K21" s="65">
        <v>52</v>
      </c>
      <c r="L21" s="65">
        <v>10</v>
      </c>
      <c r="M21" s="65">
        <v>0</v>
      </c>
      <c r="N21" s="74">
        <f t="shared" si="4"/>
        <v>62</v>
      </c>
      <c r="O21" s="65">
        <v>0</v>
      </c>
      <c r="P21" s="65">
        <v>0</v>
      </c>
      <c r="Q21" s="74">
        <f t="shared" si="5"/>
        <v>62</v>
      </c>
      <c r="R21" s="74">
        <f t="shared" si="6"/>
        <v>79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0</v>
      </c>
      <c r="E22" s="189">
        <v>37</v>
      </c>
      <c r="F22" s="189">
        <v>0</v>
      </c>
      <c r="G22" s="74">
        <f t="shared" si="2"/>
        <v>37</v>
      </c>
      <c r="H22" s="65">
        <v>0</v>
      </c>
      <c r="I22" s="65">
        <v>0</v>
      </c>
      <c r="J22" s="74">
        <f t="shared" si="3"/>
        <v>37</v>
      </c>
      <c r="K22" s="65">
        <v>0</v>
      </c>
      <c r="L22" s="65">
        <v>5</v>
      </c>
      <c r="M22" s="65">
        <v>0</v>
      </c>
      <c r="N22" s="74">
        <f t="shared" si="4"/>
        <v>5</v>
      </c>
      <c r="O22" s="65">
        <v>0</v>
      </c>
      <c r="P22" s="65">
        <v>0</v>
      </c>
      <c r="Q22" s="74">
        <f t="shared" si="5"/>
        <v>5</v>
      </c>
      <c r="R22" s="74">
        <f t="shared" si="6"/>
        <v>32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83</v>
      </c>
      <c r="E25" s="190">
        <f aca="true" t="shared" si="7" ref="E25:P25">SUM(E21:E24)</f>
        <v>95</v>
      </c>
      <c r="F25" s="190">
        <f t="shared" si="7"/>
        <v>0</v>
      </c>
      <c r="G25" s="67">
        <f t="shared" si="2"/>
        <v>178</v>
      </c>
      <c r="H25" s="66">
        <f t="shared" si="7"/>
        <v>0</v>
      </c>
      <c r="I25" s="66">
        <f t="shared" si="7"/>
        <v>0</v>
      </c>
      <c r="J25" s="67">
        <f t="shared" si="3"/>
        <v>178</v>
      </c>
      <c r="K25" s="66">
        <f t="shared" si="7"/>
        <v>52</v>
      </c>
      <c r="L25" s="66">
        <f t="shared" si="7"/>
        <v>15</v>
      </c>
      <c r="M25" s="66">
        <f t="shared" si="7"/>
        <v>0</v>
      </c>
      <c r="N25" s="67">
        <f t="shared" si="4"/>
        <v>67</v>
      </c>
      <c r="O25" s="66">
        <f t="shared" si="7"/>
        <v>0</v>
      </c>
      <c r="P25" s="66">
        <f t="shared" si="7"/>
        <v>0</v>
      </c>
      <c r="Q25" s="67">
        <f t="shared" si="5"/>
        <v>67</v>
      </c>
      <c r="R25" s="67">
        <f t="shared" si="6"/>
        <v>111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5382</v>
      </c>
      <c r="E40" s="438">
        <f>E17+E18+E19+E25+E38+E39</f>
        <v>1029</v>
      </c>
      <c r="F40" s="438">
        <f aca="true" t="shared" si="13" ref="F40:R40">F17+F18+F19+F25+F38+F39</f>
        <v>495</v>
      </c>
      <c r="G40" s="438">
        <f t="shared" si="13"/>
        <v>5916</v>
      </c>
      <c r="H40" s="438">
        <f t="shared" si="13"/>
        <v>0</v>
      </c>
      <c r="I40" s="438">
        <f t="shared" si="13"/>
        <v>0</v>
      </c>
      <c r="J40" s="438">
        <f t="shared" si="13"/>
        <v>5916</v>
      </c>
      <c r="K40" s="438">
        <f t="shared" si="13"/>
        <v>3218</v>
      </c>
      <c r="L40" s="438">
        <f t="shared" si="13"/>
        <v>162</v>
      </c>
      <c r="M40" s="438">
        <f t="shared" si="13"/>
        <v>8</v>
      </c>
      <c r="N40" s="438">
        <f t="shared" si="13"/>
        <v>3372</v>
      </c>
      <c r="O40" s="438">
        <f t="shared" si="13"/>
        <v>0</v>
      </c>
      <c r="P40" s="438">
        <f t="shared" si="13"/>
        <v>0</v>
      </c>
      <c r="Q40" s="438">
        <f t="shared" si="13"/>
        <v>3372</v>
      </c>
      <c r="R40" s="438">
        <f t="shared" si="13"/>
        <v>2544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606</v>
      </c>
      <c r="I44" s="356"/>
      <c r="J44" s="356"/>
      <c r="K44" s="600"/>
      <c r="L44" s="600"/>
      <c r="M44" s="600"/>
      <c r="N44" s="600"/>
      <c r="O44" s="601" t="s">
        <v>779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B3" sqref="B3: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31.12.2013</v>
      </c>
      <c r="C4" s="618"/>
      <c r="D4" s="527" t="s">
        <v>3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97</v>
      </c>
      <c r="D16" s="119">
        <f>+D17+D18</f>
        <v>0</v>
      </c>
      <c r="E16" s="120">
        <f t="shared" si="0"/>
        <v>97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97</v>
      </c>
      <c r="D17" s="108">
        <v>0</v>
      </c>
      <c r="E17" s="120">
        <f t="shared" si="0"/>
        <v>97</v>
      </c>
      <c r="F17" s="106"/>
    </row>
    <row r="18" spans="1:6" ht="12">
      <c r="A18" s="396" t="s">
        <v>623</v>
      </c>
      <c r="B18" s="397" t="s">
        <v>631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97</v>
      </c>
      <c r="D19" s="104">
        <f>D11+D15+D16</f>
        <v>0</v>
      </c>
      <c r="E19" s="118">
        <f>E11+E15+E16</f>
        <v>97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1281</v>
      </c>
      <c r="D28" s="108">
        <v>1281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407</v>
      </c>
      <c r="D29" s="108">
        <v>407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22</v>
      </c>
      <c r="D30" s="108">
        <v>22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3</v>
      </c>
      <c r="D31" s="108">
        <v>3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98</v>
      </c>
      <c r="D33" s="105">
        <f>SUM(D34:D37)</f>
        <v>98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98</v>
      </c>
      <c r="D35" s="108">
        <v>98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0</v>
      </c>
      <c r="D42" s="108">
        <v>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1811</v>
      </c>
      <c r="D43" s="104">
        <f>D24+D28+D29+D31+D30+D32+D33+D38</f>
        <v>1811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1908</v>
      </c>
      <c r="D44" s="103">
        <f>D43+D21+D19+D9</f>
        <v>1811</v>
      </c>
      <c r="E44" s="118">
        <f>E43+E21+E19+E9</f>
        <v>97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457</v>
      </c>
      <c r="D75" s="103">
        <f>D76+D78</f>
        <v>457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457</v>
      </c>
      <c r="D76" s="108">
        <v>457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735</v>
      </c>
      <c r="D85" s="104">
        <f>SUM(D86:D90)+D94</f>
        <v>735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571</v>
      </c>
      <c r="D87" s="108">
        <v>571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89</v>
      </c>
      <c r="D88" s="108">
        <v>89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7</v>
      </c>
      <c r="D89" s="108">
        <v>7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51</v>
      </c>
      <c r="D90" s="103">
        <f>SUM(D91:D93)</f>
        <v>51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15</v>
      </c>
      <c r="D91" s="108">
        <v>15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22</v>
      </c>
      <c r="D92" s="108">
        <v>22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14</v>
      </c>
      <c r="D93" s="108">
        <v>14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17</v>
      </c>
      <c r="D94" s="108">
        <v>17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169</v>
      </c>
      <c r="D95" s="108">
        <v>169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1361</v>
      </c>
      <c r="D96" s="104">
        <f>D85+D80+D75+D71+D95</f>
        <v>1361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1361</v>
      </c>
      <c r="D97" s="104">
        <f>D96+D68+D66</f>
        <v>1361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4</v>
      </c>
      <c r="B5" s="622" t="str">
        <f>'справка №1-БАЛАНС'!E5</f>
        <v>към 31.12.2013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817</v>
      </c>
      <c r="E30" s="623" t="s">
        <v>859</v>
      </c>
      <c r="F30" s="623"/>
      <c r="G30" s="623"/>
      <c r="H30" s="420" t="s">
        <v>779</v>
      </c>
      <c r="I30" s="623" t="s">
        <v>866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5" sqref="B5:D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820</v>
      </c>
      <c r="B6" s="629" t="str">
        <f>'справка №1-БАЛАНС'!E5</f>
        <v>към 31.12.2013</v>
      </c>
      <c r="C6" s="629"/>
      <c r="D6" s="510"/>
      <c r="E6" s="569" t="s">
        <v>3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829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550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544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550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544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550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 t="s">
        <v>158</v>
      </c>
      <c r="E62" s="429"/>
      <c r="F62" s="442"/>
    </row>
    <row r="63" spans="1:6" ht="12.75">
      <c r="A63" s="36" t="s">
        <v>541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544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550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829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550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544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550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 t="s">
        <v>158</v>
      </c>
      <c r="E115" s="429"/>
      <c r="F115" s="442"/>
    </row>
    <row r="116" spans="1:6" ht="12.75">
      <c r="A116" s="36" t="s">
        <v>541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544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550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544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550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2014-03-21T14:24:15Z</cp:lastPrinted>
  <dcterms:created xsi:type="dcterms:W3CDTF">2000-06-29T12:02:40Z</dcterms:created>
  <dcterms:modified xsi:type="dcterms:W3CDTF">2014-03-26T07:42:12Z</dcterms:modified>
  <cp:category/>
  <cp:version/>
  <cp:contentType/>
  <cp:contentStatus/>
</cp:coreProperties>
</file>