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<sst xmlns="http://schemas.openxmlformats.org/spreadsheetml/2006/main" count="1062" uniqueCount="869">
  <si>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</si>
  <si>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</si>
  <si>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</si>
  <si>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</si>
  <si>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</si>
  <si>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</si>
  <si>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</si>
  <si>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</si>
  <si>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</si>
  <si>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</si>
  <si>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</si>
  <si>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</si>
  <si>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</si>
  <si>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</si>
  <si>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</si>
  <si>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</si>
  <si>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</si>
  <si>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</si>
  <si>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</si>
  <si>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</si>
  <si>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</si>
  <si>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</si>
  <si>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</si>
  <si>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</si>
  <si>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</si>
  <si>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</si>
  <si>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</si>
  <si>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</si>
  <si>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</si>
  <si>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</si>
  <si>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</si>
  <si>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</si>
  <si>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</si>
  <si>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</si>
  <si>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</si>
  <si>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</si>
  <si>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</si>
  <si>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</si>
  <si>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</si>
  <si>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</si>
  <si>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</si>
  <si>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</si>
  <si>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</si>
  <si>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</si>
  <si>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</si>
  <si>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</si>
  <si>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</si>
  <si>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</si>
  <si>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</si>
  <si>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</si>
  <si>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</si>
  <si>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</si>
  <si>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</si>
  <si>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</si>
  <si>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</si>
  <si>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</si>
  <si>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</si>
  <si>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</si>
  <si>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</si>
  <si>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</si>
  <si>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</si>
  <si>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</si>
  <si>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</si>
  <si>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</si>
  <si>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</si>
  <si>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</si>
  <si>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</si>
  <si>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</si>
  <si>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</si>
  <si>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</si>
  <si>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</si>
  <si>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</si>
  <si>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</si>
  <si>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</si>
  <si>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</si>
  <si>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</si>
  <si>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</si>
  <si>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</si>
  <si>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</si>
  <si>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</si>
  <si>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</si>
  <si>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</si>
  <si>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</si>
  <si>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</si>
  <si>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</si>
  <si>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</si>
  <si>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</si>
  <si>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</si>
  <si>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</si>
  <si>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</si>
  <si>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</si>
  <si>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</si>
  <si>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</si>
  <si>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</si>
  <si>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</si>
  <si>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</si>
  <si>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</si>
  <si>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</si>
  <si>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</si>
  <si>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</si>
  <si>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</si>
  <si>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</si>
  <si>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</si>
  <si>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</si>
  <si>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</si>
  <si>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</si>
  <si>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</si>
  <si>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</si>
  <si>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</si>
  <si>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</si>
  <si>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</si>
  <si>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</si>
  <si>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</si>
  <si>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</si>
  <si>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</si>
  <si>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</si>
  <si>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</si>
  <si>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</si>
  <si>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</si>
  <si>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</si>
  <si>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</si>
  <si>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</si>
  <si>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</si>
  <si>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</si>
  <si>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</si>
  <si>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</si>
  <si>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</si>
  <si>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</si>
  <si>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</si>
  <si>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</si>
  <si>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</si>
  <si>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</si>
  <si>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</si>
  <si>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</si>
  <si>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</si>
  <si>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</si>
  <si>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</si>
  <si>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</si>
  <si>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</si>
  <si>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</si>
  <si>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</si>
  <si>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</si>
  <si>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</si>
  <si>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</si>
  <si>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</si>
  <si>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</si>
  <si>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</si>
  <si>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</si>
  <si>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</si>
  <si>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</si>
  <si>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</si>
  <si>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</si>
  <si>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</si>
  <si>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</si>
  <si>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</si>
  <si>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</si>
  <si>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</si>
  <si>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</si>
  <si>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</si>
  <si>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</si>
  <si>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</si>
  <si>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</si>
  <si>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</si>
  <si>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</si>
  <si>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</si>
  <si>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</si>
  <si>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</si>
  <si>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</si>
  <si>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</si>
  <si>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</si>
  <si>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</si>
  <si>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</si>
  <si>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</si>
  <si>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</si>
  <si>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</si>
  <si>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</si>
  <si>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</si>
  <si>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</si>
  <si>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</si>
  <si>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</si>
  <si>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</si>
  <si>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</si>
  <si>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</si>
  <si>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</si>
  <si>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</si>
  <si>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</si>
  <si>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</si>
  <si>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</si>
  <si>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</si>
  <si>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</si>
  <si>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</si>
  <si>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</si>
  <si>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</si>
  <si>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</si>
  <si>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</si>
  <si>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</si>
  <si>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</si>
  <si>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</si>
  <si>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</si>
  <si>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</si>
  <si>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</si>
  <si>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</si>
  <si>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</si>
  <si>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</si>
  <si>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</si>
  <si>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</si>
  <si>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</si>
  <si>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</si>
  <si>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</si>
  <si>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</si>
  <si>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</si>
  <si>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</si>
  <si>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</si>
  <si>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</si>
  <si>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</si>
  <si>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</si>
  <si>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</si>
  <si>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</si>
  <si>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</si>
  <si>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</si>
  <si>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</si>
  <si>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</si>
  <si>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</si>
  <si>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</si>
  <si>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</si>
  <si>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</si>
  <si>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</si>
  <si>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</si>
  <si>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</si>
  <si>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</si>
  <si>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</si>
  <si>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</si>
  <si>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</si>
  <si>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</si>
  <si>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</si>
  <si>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</si>
  <si>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</si>
  <si>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</si>
  <si>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</si>
  <si>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</si>
  <si>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</si>
  <si>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</si>
  <si>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</si>
  <si>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</si>
  <si>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</si>
  <si>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</si>
  <si>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</si>
  <si>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</si>
  <si>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</si>
  <si>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</si>
  <si>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</si>
  <si>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</si>
  <si>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</si>
  <si>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</si>
  <si>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</si>
  <si>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</si>
  <si>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</si>
  <si>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</si>
  <si>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</si>
  <si>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</si>
  <si>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</si>
  <si>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</si>
  <si>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</si>
  <si>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</si>
  <si>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</si>
  <si>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</si>
  <si>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</si>
  <si>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</si>
  <si>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</si>
  <si>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</si>
  <si>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</si>
  <si>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</si>
  <si>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</si>
  <si>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</si>
  <si>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</si>
  <si>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</si>
  <si>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</si>
  <si>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</si>
  <si>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</si>
  <si>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</si>
  <si>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</si>
  <si>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</si>
  <si>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</si>
  <si>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</si>
  <si>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</si>
  <si>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</si>
  <si>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</si>
  <si>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</si>
  <si>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</si>
  <si>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</si>
  <si>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</si>
  <si>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</si>
  <si>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</si>
  <si>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</si>
  <si>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</si>
  <si>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</si>
  <si>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</si>
  <si>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</si>
  <si>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</si>
  <si>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</si>
  <si>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</si>
  <si>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</si>
  <si>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</si>
  <si>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</si>
  <si>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</si>
  <si>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</si>
  <si>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</si>
  <si>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</si>
  <si>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</si>
  <si>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</si>
  <si>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</si>
  <si>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</si>
  <si>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</si>
  <si>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</si>
  <si>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</si>
  <si>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</si>
  <si>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</si>
  <si>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</si>
  <si>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</si>
  <si>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</si>
  <si>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</si>
  <si>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</si>
  <si>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</si>
  <si>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</si>
  <si>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</si>
  <si>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</si>
  <si>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</si>
  <si>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</si>
  <si>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</si>
  <si>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</si>
  <si>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</si>
  <si>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</si>
  <si>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</si>
  <si>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</si>
  <si>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</si>
  <si>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</si>
  <si>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</si>
  <si>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</si>
  <si>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</si>
  <si>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</si>
  <si>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</si>
  <si>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</si>
  <si>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</si>
  <si>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</si>
  <si>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</si>
  <si>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</si>
  <si>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</si>
  <si>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</si>
  <si>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</si>
  <si>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</si>
  <si>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</si>
  <si>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</si>
  <si>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</si>
  <si>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</si>
  <si>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</si>
  <si>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</si>
  <si>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</si>
  <si>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</si>
  <si>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</si>
  <si>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</si>
  <si>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</si>
  <si>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</si>
  <si>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</si>
  <si>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</si>
  <si>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</si>
  <si>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</si>
  <si>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</si>
  <si>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</si>
  <si>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</si>
  <si>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</si>
  <si>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</si>
  <si>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</si>
  <si>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</si>
  <si>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</si>
  <si>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</si>
  <si>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</si>
  <si>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</si>
  <si>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</si>
  <si>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</si>
  <si>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</si>
  <si>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</si>
  <si>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</si>
  <si>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</si>
  <si>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</si>
  <si>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</si>
  <si>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</si>
  <si>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</si>
  <si>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</si>
  <si>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</si>
  <si>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</si>
  <si>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</si>
  <si>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</si>
  <si>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</si>
  <si>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</si>
  <si>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</si>
  <si>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</si>
  <si>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</si>
  <si>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</si>
  <si>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</si>
  <si>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</si>
  <si>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</si>
  <si>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</si>
  <si>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</si>
  <si>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</si>
  <si>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</si>
  <si>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</si>
  <si>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</si>
  <si>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</si>
  <si>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</si>
  <si>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</si>
  <si>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</si>
  <si>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</si>
  <si>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</si>
  <si>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</si>
  <si>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</si>
  <si>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</si>
  <si>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</si>
  <si>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</si>
  <si>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</si>
  <si>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</si>
  <si>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</si>
  <si>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</si>
  <si>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</si>
  <si>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</si>
  <si>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</si>
  <si>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</si>
  <si>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</si>
  <si>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</si>
  <si>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</si>
  <si>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</si>
  <si>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</si>
  <si>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</si>
  <si>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</si>
  <si>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</si>
  <si>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</si>
  <si>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</si>
  <si>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</si>
  <si>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</si>
  <si>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</si>
  <si>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</si>
  <si>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</si>
  <si>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</si>
  <si>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</si>
  <si>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</si>
  <si>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</si>
  <si>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</si>
  <si>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</si>
  <si>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</si>
  <si>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</si>
  <si>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</si>
  <si>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</si>
  <si>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</si>
  <si>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</si>
  <si>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</si>
  <si>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</si>
  <si>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</si>
  <si>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</si>
  <si>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</si>
  <si>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</si>
  <si>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</si>
  <si>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</si>
  <si>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</si>
  <si>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</si>
  <si>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</si>
  <si>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</si>
  <si>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</si>
  <si>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</si>
  <si>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</si>
  <si>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</si>
  <si>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</si>
  <si>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</si>
  <si>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</si>
  <si>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</si>
  <si>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</si>
  <si>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</si>
  <si>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</si>
  <si>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</si>
  <si>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</si>
  <si>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</si>
  <si>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</si>
  <si>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</si>
  <si>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</si>
  <si>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</si>
  <si>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</si>
  <si>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</si>
  <si>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</si>
  <si>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</si>
  <si>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</si>
  <si>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</si>
  <si>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</si>
  <si>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</si>
  <si>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</si>
  <si>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</si>
  <si>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</si>
  <si>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</si>
  <si>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</si>
  <si>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</si>
  <si>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</si>
  <si>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</si>
  <si>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</si>
  <si>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</si>
  <si>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</si>
  <si>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</si>
  <si>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</si>
  <si>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</si>
  <si>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</si>
  <si>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</si>
  <si>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</si>
  <si>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</si>
  <si>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</si>
  <si>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</si>
  <si>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</si>
  <si>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</si>
  <si>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</si>
  <si>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</si>
  <si>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</si>
  <si>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</si>
  <si>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</si>
  <si>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</si>
  <si>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</si>
  <si>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</si>
  <si>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</si>
  <si>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</si>
  <si>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</si>
  <si>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</si>
  <si>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</si>
  <si>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</si>
  <si>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</si>
  <si>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</si>
  <si>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</si>
  <si>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</si>
  <si>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</si>
  <si>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</si>
  <si>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</si>
  <si>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</si>
  <si>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</si>
  <si>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</si>
  <si>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</si>
  <si>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</si>
  <si>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</si>
  <si>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</si>
  <si>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</si>
  <si>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</si>
  <si>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</si>
  <si>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</si>
  <si>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</si>
  <si>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</si>
  <si>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</si>
  <si>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</si>
  <si>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</si>
  <si>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</si>
  <si>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</si>
  <si>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</si>
  <si>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</si>
  <si>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</si>
  <si>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</si>
  <si>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</si>
  <si>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</si>
  <si>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</si>
  <si>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</si>
  <si>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</si>
  <si>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</si>
  <si>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</si>
  <si>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</si>
  <si>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</si>
  <si>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</si>
  <si>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</si>
  <si>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</si>
  <si>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</si>
  <si>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</si>
  <si>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</si>
  <si>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</si>
  <si>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</si>
  <si>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</si>
  <si>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</si>
  <si>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</si>
  <si>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</si>
  <si>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</si>
  <si>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</si>
  <si>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</si>
  <si>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</si>
  <si>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</si>
  <si>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</si>
  <si>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</si>
  <si>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</si>
  <si>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</si>
  <si>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</si>
  <si>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</si>
  <si>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</si>
  <si>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</si>
  <si>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</si>
  <si>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</si>
  <si>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</si>
  <si>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</si>
  <si>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</si>
  <si>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</si>
  <si>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</si>
  <si>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</si>
  <si>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</si>
  <si>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</si>
  <si>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</si>
  <si>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</si>
  <si>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</si>
  <si>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</si>
  <si>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</si>
  <si>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</si>
  <si>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</si>
  <si>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</si>
  <si>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</si>
  <si>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</si>
  <si>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</si>
  <si>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</si>
  <si>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</si>
  <si>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</si>
  <si>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</si>
  <si>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</si>
  <si>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</si>
  <si>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</si>
  <si>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</si>
  <si>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</si>
  <si>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</si>
  <si>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</si>
  <si>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</si>
  <si>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</si>
  <si>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</si>
  <si>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</si>
  <si>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</si>
  <si>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</si>
  <si>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</si>
  <si>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</si>
  <si>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</si>
  <si>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</si>
  <si>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</si>
  <si>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</si>
  <si>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</si>
  <si>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</si>
  <si>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</si>
  <si>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</si>
  <si>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</si>
  <si>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</si>
  <si>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</si>
  <si>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</si>
  <si>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</si>
  <si>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</si>
  <si>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</si>
  <si>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</si>
  <si>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</si>
  <si>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</si>
  <si>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</si>
  <si>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</si>
  <si>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</si>
  <si>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</si>
  <si>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</si>
  <si>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</si>
  <si>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</si>
  <si>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</si>
  <si>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</si>
  <si>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</si>
  <si>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</si>
  <si>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</si>
  <si>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</si>
  <si>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</si>
  <si>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</si>
  <si>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</si>
  <si>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</si>
  <si>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</si>
  <si>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</si>
  <si>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</si>
  <si>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</si>
  <si>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</si>
  <si>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</si>
  <si>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</si>
  <si>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</si>
  <si>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</si>
  <si>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</si>
  <si>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</si>
  <si>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</si>
  <si>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</si>
  <si>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</si>
  <si>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</si>
  <si>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</si>
  <si>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</si>
  <si>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</si>
  <si>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</si>
  <si>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</si>
  <si>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</si>
  <si>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</si>
  <si>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</si>
  <si>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</si>
  <si>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</si>
  <si>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</si>
  <si>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</si>
  <si>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</si>
  <si>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</si>
  <si>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</si>
  <si>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</si>
  <si>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</si>
  <si>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</si>
  <si>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</si>
  <si>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</si>
  <si>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</si>
  <si>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</si>
  <si>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</si>
  <si>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</si>
  <si>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</si>
  <si>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</si>
  <si>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</si>
  <si>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</si>
  <si>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</si>
  <si>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</si>
  <si>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</si>
  <si>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</si>
  <si>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</si>
  <si>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</si>
  <si>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</si>
  <si>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</si>
  <si>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</si>
  <si>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</si>
  <si>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</si>
  <si>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</si>
  <si>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</si>
  <si>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</si>
  <si>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</si>
  <si>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</si>
  <si>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</si>
  <si>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</si>
  <si>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</si>
  <si>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</si>
  <si>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</si>
  <si>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</si>
  <si>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</si>
  <si>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</si>
  <si>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</si>
  <si>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</si>
  <si>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</si>
  <si>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</si>
  <si>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</si>
  <si>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</si>
  <si>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</si>
  <si>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</si>
  <si>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</si>
  <si>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</si>
  <si>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</si>
  <si>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</si>
  <si>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</si>
  <si>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</si>
  <si>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</si>
  <si>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</si>
  <si>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</si>
  <si>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</si>
  <si>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</si>
  <si>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</si>
  <si>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</si>
  <si>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</si>
  <si>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</si>
  <si>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</si>
  <si>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</si>
  <si>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</si>
  <si>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</si>
  <si>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</si>
  <si>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</si>
  <si>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</si>
  <si>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</si>
  <si>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</si>
  <si>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</si>
  <si>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</si>
  <si>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</si>
  <si>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</si>
  <si>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</si>
  <si>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</si>
  <si>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</si>
  <si>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</si>
  <si>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</si>
  <si>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</si>
  <si>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</si>
  <si>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</si>
  <si>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</si>
  <si>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</si>
  <si>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</si>
  <si>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</si>
  <si>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</si>
  <si>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</si>
  <si>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</si>
  <si>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</si>
  <si>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</si>
  <si>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</si>
  <si>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</si>
  <si>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</si>
  <si>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</si>
  <si>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</si>
  <si>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</si>
  <si>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</si>
  <si>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</si>
  <si>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</si>
  <si>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</si>
  <si>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</si>
  <si>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</si>
  <si>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</si>
  <si>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</si>
  <si>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</si>
  <si>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</si>
  <si>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</si>
  <si>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</si>
  <si>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</si>
  <si>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</si>
  <si>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</si>
  <si>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</si>
  <si>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</si>
  <si>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</si>
  <si>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</si>
  <si>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</si>
  <si>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</si>
  <si>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</si>
  <si>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</si>
  <si>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</si>
  <si>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</si>
  <si>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</si>
  <si>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</si>
  <si>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</si>
  <si>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</si>
  <si>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</si>
  <si>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</si>
  <si>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</si>
  <si>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</si>
  <si>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</si>
  <si>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</si>
  <si>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</si>
  <si>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</si>
  <si>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</si>
  <si>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</si>
  <si>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</si>
  <si>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</si>
  <si>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</si>
  <si>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</si>
  <si>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</si>
  <si>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</si>
  <si>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</si>
  <si>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</si>
  <si>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</si>
  <si>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</si>
  <si>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</si>
  <si>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</si>
  <si>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</si>
  <si>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</si>
  <si>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</si>
  <si>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</si>
  <si>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</si>
  <si>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</si>
  <si>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</si>
  <si>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</si>
  <si>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</si>
  <si>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</si>
  <si>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</si>
  <si>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</si>
  <si>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</si>
  <si>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</si>
  <si>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</si>
  <si>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</si>
  <si>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</si>
  <si>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</si>
  <si>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</si>
  <si>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</si>
  <si>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</si>
  <si>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</si>
  <si>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</si>
  <si>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</si>
  <si>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</si>
  <si>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</si>
  <si>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31.12.2012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</si>
</sst>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715</v>
      </c>
      <c r="D12" s="151">
        <v>773</v>
      </c>
      <c r="E12" s="237" t="s">
        <v>25</v>
      </c>
      <c r="F12" s="242" t="s">
        <v>26</v>
      </c>
      <c r="G12" s="153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104</v>
      </c>
      <c r="D13" s="151">
        <v>48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172</v>
      </c>
      <c r="D14" s="151">
        <v>191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41</v>
      </c>
      <c r="D15" s="151">
        <v>59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9</v>
      </c>
      <c r="D16" s="151">
        <v>10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84</v>
      </c>
      <c r="D17" s="151">
        <v>79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2133</v>
      </c>
      <c r="D19" s="155">
        <f>SUM(D11:D18)</f>
        <v>2168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204</v>
      </c>
      <c r="H20" s="158">
        <v>204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4128</v>
      </c>
      <c r="H21" s="156">
        <f>SUM(H22:H24)</f>
        <v>4128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677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31</v>
      </c>
      <c r="D23" s="151">
        <v>11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1</v>
      </c>
      <c r="E24" s="237" t="s">
        <v>71</v>
      </c>
      <c r="F24" s="242" t="s">
        <v>72</v>
      </c>
      <c r="G24" s="152">
        <v>3451</v>
      </c>
      <c r="H24" s="152">
        <v>3451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4332</v>
      </c>
      <c r="H25" s="154">
        <f>H19+H20+H21</f>
        <v>4332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31</v>
      </c>
      <c r="D27" s="155">
        <f>SUM(D23:D26)</f>
        <v>12</v>
      </c>
      <c r="E27" s="253" t="s">
        <v>82</v>
      </c>
      <c r="F27" s="242" t="s">
        <v>83</v>
      </c>
      <c r="G27" s="154">
        <f>SUM(G28:G30)</f>
        <v>265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265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776</v>
      </c>
      <c r="H31" s="152">
        <v>266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1041</v>
      </c>
      <c r="H33" s="154">
        <f>H27+H31+H32</f>
        <v>266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5641</v>
      </c>
      <c r="H36" s="154">
        <f>H25+H17+H33</f>
        <v>4866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1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1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/>
      <c r="H48" s="152">
        <v>4</v>
      </c>
    </row>
    <row r="49" spans="1:18" ht="15">
      <c r="A49" s="235" t="s">
        <v>150</v>
      </c>
      <c r="B49" s="241" t="s">
        <v>151</v>
      </c>
      <c r="C49" s="151">
        <v>97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97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2262</v>
      </c>
      <c r="D55" s="155">
        <f>D19+D20+D21+D27+D32+D45+D51+D53+D54</f>
        <v>2278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1373</v>
      </c>
      <c r="D58" s="151">
        <v>1055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984</v>
      </c>
      <c r="D59" s="151">
        <v>736</v>
      </c>
      <c r="E59" s="251" t="s">
        <v>180</v>
      </c>
      <c r="F59" s="242" t="s">
        <v>181</v>
      </c>
      <c r="G59" s="152">
        <v>511</v>
      </c>
      <c r="H59" s="152">
        <v>251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106</v>
      </c>
      <c r="D61" s="151">
        <v>39</v>
      </c>
      <c r="E61" s="243" t="s">
        <v>188</v>
      </c>
      <c r="F61" s="272" t="s">
        <v>189</v>
      </c>
      <c r="G61" s="154">
        <f>SUM(G62:G68)</f>
        <v>319</v>
      </c>
      <c r="H61" s="154">
        <f>SUM(H62:H68)</f>
        <v>257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2463</v>
      </c>
      <c r="D64" s="155">
        <f>SUM(D58:D63)</f>
        <v>1830</v>
      </c>
      <c r="E64" s="237" t="s">
        <v>199</v>
      </c>
      <c r="F64" s="242" t="s">
        <v>200</v>
      </c>
      <c r="G64" s="152">
        <v>194</v>
      </c>
      <c r="H64" s="152">
        <v>192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</v>
      </c>
      <c r="H66" s="152">
        <v>15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18</v>
      </c>
      <c r="H67" s="152">
        <v>24</v>
      </c>
    </row>
    <row r="68" spans="1:8" ht="15">
      <c r="A68" s="235" t="s">
        <v>210</v>
      </c>
      <c r="B68" s="241" t="s">
        <v>211</v>
      </c>
      <c r="C68" s="151">
        <v>1328</v>
      </c>
      <c r="D68" s="151">
        <v>963</v>
      </c>
      <c r="E68" s="237" t="s">
        <v>212</v>
      </c>
      <c r="F68" s="242" t="s">
        <v>213</v>
      </c>
      <c r="G68" s="152">
        <v>104</v>
      </c>
      <c r="H68" s="152">
        <v>26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38</v>
      </c>
      <c r="H69" s="152">
        <v>31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3</v>
      </c>
      <c r="D71" s="151">
        <v>3</v>
      </c>
      <c r="E71" s="253" t="s">
        <v>45</v>
      </c>
      <c r="F71" s="273" t="s">
        <v>223</v>
      </c>
      <c r="G71" s="161">
        <f>G59+G60+G61+G69+G70</f>
        <v>868</v>
      </c>
      <c r="H71" s="161">
        <f>H59+H60+H61+H69+H70</f>
        <v>539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9</v>
      </c>
      <c r="D72" s="151">
        <v>60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98</v>
      </c>
      <c r="D74" s="151">
        <v>75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1438</v>
      </c>
      <c r="D75" s="155">
        <f>SUM(D67:D74)</f>
        <v>1101</v>
      </c>
      <c r="E75" s="251" t="s">
        <v>159</v>
      </c>
      <c r="F75" s="245" t="s">
        <v>233</v>
      </c>
      <c r="G75" s="152">
        <v>157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1025</v>
      </c>
      <c r="H79" s="162">
        <f>H71+H74+H75+H76</f>
        <v>550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142</v>
      </c>
      <c r="D87" s="151">
        <v>79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292</v>
      </c>
      <c r="D88" s="151">
        <v>86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434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69</v>
      </c>
      <c r="D92" s="151">
        <v>47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4404</v>
      </c>
      <c r="D93" s="155">
        <f>D64+D75+D84+D91+D92</f>
        <v>3143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6666</v>
      </c>
      <c r="D94" s="164">
        <f>D93+D55</f>
        <v>5421</v>
      </c>
      <c r="E94" s="449" t="s">
        <v>269</v>
      </c>
      <c r="F94" s="289" t="s">
        <v>270</v>
      </c>
      <c r="G94" s="165">
        <f>G36+G39+G55+G79</f>
        <v>6666</v>
      </c>
      <c r="H94" s="165">
        <f>H36+H39+H55+H79</f>
        <v>5421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31.12.2012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4527</v>
      </c>
      <c r="D9" s="46">
        <v>3510</v>
      </c>
      <c r="E9" s="298" t="s">
        <v>283</v>
      </c>
      <c r="F9" s="549" t="s">
        <v>284</v>
      </c>
      <c r="G9" s="550">
        <v>6782</v>
      </c>
      <c r="H9" s="550">
        <v>5185</v>
      </c>
    </row>
    <row r="10" spans="1:8" ht="12">
      <c r="A10" s="298" t="s">
        <v>285</v>
      </c>
      <c r="B10" s="299" t="s">
        <v>286</v>
      </c>
      <c r="C10" s="46">
        <v>630</v>
      </c>
      <c r="D10" s="46">
        <v>449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157</v>
      </c>
      <c r="D11" s="46">
        <v>192</v>
      </c>
      <c r="E11" s="300" t="s">
        <v>291</v>
      </c>
      <c r="F11" s="549" t="s">
        <v>292</v>
      </c>
      <c r="G11" s="550">
        <v>193</v>
      </c>
      <c r="H11" s="550">
        <v>220</v>
      </c>
    </row>
    <row r="12" spans="1:8" ht="12">
      <c r="A12" s="298" t="s">
        <v>293</v>
      </c>
      <c r="B12" s="299" t="s">
        <v>294</v>
      </c>
      <c r="C12" s="46">
        <v>966</v>
      </c>
      <c r="D12" s="46">
        <v>921</v>
      </c>
      <c r="E12" s="300" t="s">
        <v>77</v>
      </c>
      <c r="F12" s="549" t="s">
        <v>295</v>
      </c>
      <c r="G12" s="550">
        <v>113</v>
      </c>
      <c r="H12" s="550">
        <v>484</v>
      </c>
    </row>
    <row r="13" spans="1:18" ht="12">
      <c r="A13" s="298" t="s">
        <v>296</v>
      </c>
      <c r="B13" s="299" t="s">
        <v>297</v>
      </c>
      <c r="C13" s="46">
        <v>135</v>
      </c>
      <c r="D13" s="46">
        <v>130</v>
      </c>
      <c r="E13" s="301" t="s">
        <v>50</v>
      </c>
      <c r="F13" s="551" t="s">
        <v>298</v>
      </c>
      <c r="G13" s="548">
        <f>SUM(G9:G12)</f>
        <v>7088</v>
      </c>
      <c r="H13" s="548">
        <f>SUM(H9:H12)</f>
        <v>5889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70</v>
      </c>
      <c r="D14" s="46">
        <v>157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-489</v>
      </c>
      <c r="D15" s="47">
        <v>-107</v>
      </c>
      <c r="E15" s="296" t="s">
        <v>303</v>
      </c>
      <c r="F15" s="554" t="s">
        <v>304</v>
      </c>
      <c r="G15" s="550">
        <v>0</v>
      </c>
      <c r="H15" s="550">
        <v>0</v>
      </c>
    </row>
    <row r="16" spans="1:8" ht="12">
      <c r="A16" s="298" t="s">
        <v>305</v>
      </c>
      <c r="B16" s="299" t="s">
        <v>306</v>
      </c>
      <c r="C16" s="47">
        <v>170</v>
      </c>
      <c r="D16" s="47">
        <v>310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6166</v>
      </c>
      <c r="D19" s="49">
        <f>SUM(D9:D15)+D16</f>
        <v>5562</v>
      </c>
      <c r="E19" s="304" t="s">
        <v>315</v>
      </c>
      <c r="F19" s="552" t="s">
        <v>316</v>
      </c>
      <c r="G19" s="550">
        <v>3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37</v>
      </c>
      <c r="D22" s="46">
        <v>38</v>
      </c>
      <c r="E22" s="304" t="s">
        <v>324</v>
      </c>
      <c r="F22" s="552" t="s">
        <v>325</v>
      </c>
      <c r="G22" s="550">
        <v>4</v>
      </c>
      <c r="H22" s="550">
        <v>2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8</v>
      </c>
      <c r="D24" s="46">
        <v>4</v>
      </c>
      <c r="E24" s="301" t="s">
        <v>102</v>
      </c>
      <c r="F24" s="554" t="s">
        <v>332</v>
      </c>
      <c r="G24" s="548">
        <f>SUM(G19:G23)</f>
        <v>7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19</v>
      </c>
      <c r="D25" s="46">
        <v>16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64</v>
      </c>
      <c r="D26" s="49">
        <f>SUM(D22:D25)</f>
        <v>58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6230</v>
      </c>
      <c r="D28" s="50">
        <f>D26+D19</f>
        <v>5620</v>
      </c>
      <c r="E28" s="127" t="s">
        <v>337</v>
      </c>
      <c r="F28" s="554" t="s">
        <v>338</v>
      </c>
      <c r="G28" s="548">
        <f>G13+G15+G24</f>
        <v>7095</v>
      </c>
      <c r="H28" s="548">
        <f>H13+H15+H24</f>
        <v>5891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865</v>
      </c>
      <c r="D30" s="50">
        <f>IF((H28-D28)&gt;0,H28-D28,0)</f>
        <v>271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6230</v>
      </c>
      <c r="D33" s="49">
        <f>D28-D31+D32</f>
        <v>5620</v>
      </c>
      <c r="E33" s="127" t="s">
        <v>351</v>
      </c>
      <c r="F33" s="554" t="s">
        <v>352</v>
      </c>
      <c r="G33" s="53">
        <f>G32-G31+G28</f>
        <v>7095</v>
      </c>
      <c r="H33" s="53">
        <f>H32-H31+H28</f>
        <v>5891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865</v>
      </c>
      <c r="D34" s="50">
        <f>IF((H33-D33)&gt;0,H33-D33,0)</f>
        <v>271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89</v>
      </c>
      <c r="D35" s="49">
        <f>D36+D37+D38</f>
        <v>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88</v>
      </c>
      <c r="D36" s="46">
        <v>3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1</v>
      </c>
      <c r="D38" s="126">
        <v>2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776</v>
      </c>
      <c r="D39" s="460">
        <f>+IF((H33-D33-D35)&gt;0,H33-D33-D35,0)</f>
        <v>266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776</v>
      </c>
      <c r="D41" s="52">
        <f>IF(H39=0,IF(D39-D40&gt;0,D39-D40+H40,0),IF(H39-H40&lt;0,H40-H39+D39,0))</f>
        <v>266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7095</v>
      </c>
      <c r="D42" s="53">
        <f>D33+D35+D39</f>
        <v>5891</v>
      </c>
      <c r="E42" s="128" t="s">
        <v>378</v>
      </c>
      <c r="F42" s="129" t="s">
        <v>379</v>
      </c>
      <c r="G42" s="53">
        <f>G39+G33</f>
        <v>7095</v>
      </c>
      <c r="H42" s="53">
        <f>H39+H33</f>
        <v>5891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31.12.2012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7909</v>
      </c>
      <c r="D10" s="54">
        <v>6499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-6608</v>
      </c>
      <c r="D11" s="54">
        <v>-5231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-1098</v>
      </c>
      <c r="D13" s="54">
        <v>-1080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-132</v>
      </c>
      <c r="D14" s="54">
        <v>-44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-6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3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-35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68</v>
      </c>
      <c r="D20" s="55">
        <f>SUM(D10:D19)</f>
        <v>107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-1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700</v>
      </c>
      <c r="D36" s="54">
        <v>1000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-477</v>
      </c>
      <c r="D37" s="54">
        <v>-990</v>
      </c>
      <c r="E37" s="130"/>
      <c r="F37" s="130"/>
    </row>
    <row r="38" spans="1:6" ht="12">
      <c r="A38" s="332" t="s">
        <v>438</v>
      </c>
      <c r="B38" s="333" t="s">
        <v>439</v>
      </c>
      <c r="C38" s="54">
        <v>-2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-1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-19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201</v>
      </c>
      <c r="D42" s="55">
        <f>SUM(D34:D41)</f>
        <v>10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269</v>
      </c>
      <c r="D43" s="55">
        <f>D42+D32+D20</f>
        <v>120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165</v>
      </c>
      <c r="D44" s="132">
        <v>45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434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434</v>
      </c>
      <c r="D46" s="56">
        <v>165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31.12.2012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204</v>
      </c>
      <c r="F11" s="58">
        <f>'справка №1-БАЛАНС'!H22</f>
        <v>677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266</v>
      </c>
      <c r="J11" s="58">
        <f>'справка №1-БАЛАНС'!H29+'справка №1-БАЛАНС'!H32</f>
        <v>0</v>
      </c>
      <c r="K11" s="60"/>
      <c r="L11" s="344">
        <f>SUM(C11:K11)</f>
        <v>4866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204</v>
      </c>
      <c r="F15" s="61">
        <f t="shared" si="2"/>
        <v>677</v>
      </c>
      <c r="G15" s="61">
        <f t="shared" si="2"/>
        <v>0</v>
      </c>
      <c r="H15" s="61">
        <f t="shared" si="2"/>
        <v>3451</v>
      </c>
      <c r="I15" s="61">
        <f t="shared" si="2"/>
        <v>266</v>
      </c>
      <c r="J15" s="61">
        <f t="shared" si="2"/>
        <v>0</v>
      </c>
      <c r="K15" s="61">
        <f t="shared" si="2"/>
        <v>0</v>
      </c>
      <c r="L15" s="344">
        <f t="shared" si="1"/>
        <v>4866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776</v>
      </c>
      <c r="J16" s="345">
        <f>+'справка №1-БАЛАНС'!G32</f>
        <v>0</v>
      </c>
      <c r="K16" s="60">
        <v>0</v>
      </c>
      <c r="L16" s="344">
        <f t="shared" si="1"/>
        <v>776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</v>
      </c>
      <c r="J17" s="62">
        <f>J18+J19</f>
        <v>0</v>
      </c>
      <c r="K17" s="62">
        <f t="shared" si="3"/>
        <v>0</v>
      </c>
      <c r="L17" s="344">
        <f t="shared" si="1"/>
        <v>-1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-1</v>
      </c>
      <c r="J19" s="60">
        <v>0</v>
      </c>
      <c r="K19" s="60">
        <v>0</v>
      </c>
      <c r="L19" s="344">
        <f t="shared" si="1"/>
        <v>-1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204</v>
      </c>
      <c r="F29" s="59">
        <f t="shared" si="6"/>
        <v>677</v>
      </c>
      <c r="G29" s="59">
        <f t="shared" si="6"/>
        <v>0</v>
      </c>
      <c r="H29" s="59">
        <f t="shared" si="6"/>
        <v>3451</v>
      </c>
      <c r="I29" s="59">
        <f t="shared" si="6"/>
        <v>1041</v>
      </c>
      <c r="J29" s="59">
        <f t="shared" si="6"/>
        <v>0</v>
      </c>
      <c r="K29" s="59">
        <f t="shared" si="6"/>
        <v>0</v>
      </c>
      <c r="L29" s="344">
        <f t="shared" si="1"/>
        <v>5641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204</v>
      </c>
      <c r="F32" s="59">
        <f t="shared" si="7"/>
        <v>677</v>
      </c>
      <c r="G32" s="59">
        <f t="shared" si="7"/>
        <v>0</v>
      </c>
      <c r="H32" s="59">
        <f t="shared" si="7"/>
        <v>3451</v>
      </c>
      <c r="I32" s="59">
        <f t="shared" si="7"/>
        <v>1041</v>
      </c>
      <c r="J32" s="59">
        <f t="shared" si="7"/>
        <v>0</v>
      </c>
      <c r="K32" s="59">
        <f t="shared" si="7"/>
        <v>0</v>
      </c>
      <c r="L32" s="344">
        <f t="shared" si="1"/>
        <v>5641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31.12.2012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3</v>
      </c>
      <c r="N3" s="59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3" t="s">
        <v>462</v>
      </c>
      <c r="B5" s="604"/>
      <c r="C5" s="607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7" t="s">
        <v>527</v>
      </c>
      <c r="R5" s="597" t="s">
        <v>528</v>
      </c>
    </row>
    <row r="6" spans="1:18" s="100" customFormat="1" ht="48">
      <c r="A6" s="605"/>
      <c r="B6" s="606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8"/>
      <c r="R6" s="59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732</v>
      </c>
      <c r="L10" s="65">
        <v>58</v>
      </c>
      <c r="M10" s="65">
        <v>0</v>
      </c>
      <c r="N10" s="74">
        <f aca="true" t="shared" si="4" ref="N10:N39">K10+L10-M10</f>
        <v>790</v>
      </c>
      <c r="O10" s="65">
        <v>0</v>
      </c>
      <c r="P10" s="65">
        <v>0</v>
      </c>
      <c r="Q10" s="74">
        <f t="shared" si="0"/>
        <v>790</v>
      </c>
      <c r="R10" s="74">
        <f t="shared" si="1"/>
        <v>715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1582</v>
      </c>
      <c r="E11" s="189">
        <v>104</v>
      </c>
      <c r="F11" s="189">
        <v>0</v>
      </c>
      <c r="G11" s="74">
        <f t="shared" si="2"/>
        <v>1686</v>
      </c>
      <c r="H11" s="65">
        <v>0</v>
      </c>
      <c r="I11" s="65">
        <v>0</v>
      </c>
      <c r="J11" s="74">
        <f t="shared" si="3"/>
        <v>1686</v>
      </c>
      <c r="K11" s="65">
        <v>1534</v>
      </c>
      <c r="L11" s="65">
        <v>48</v>
      </c>
      <c r="M11" s="65">
        <v>0</v>
      </c>
      <c r="N11" s="74">
        <f t="shared" si="4"/>
        <v>1582</v>
      </c>
      <c r="O11" s="65">
        <v>0</v>
      </c>
      <c r="P11" s="65">
        <v>0</v>
      </c>
      <c r="Q11" s="74">
        <f t="shared" si="0"/>
        <v>1582</v>
      </c>
      <c r="R11" s="74">
        <f t="shared" si="1"/>
        <v>104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592</v>
      </c>
      <c r="E12" s="189">
        <v>4</v>
      </c>
      <c r="F12" s="189">
        <v>0</v>
      </c>
      <c r="G12" s="74">
        <f t="shared" si="2"/>
        <v>596</v>
      </c>
      <c r="H12" s="65">
        <v>0</v>
      </c>
      <c r="I12" s="65">
        <v>0</v>
      </c>
      <c r="J12" s="74">
        <f t="shared" si="3"/>
        <v>596</v>
      </c>
      <c r="K12" s="65">
        <v>401</v>
      </c>
      <c r="L12" s="65">
        <v>23</v>
      </c>
      <c r="M12" s="65">
        <v>0</v>
      </c>
      <c r="N12" s="74">
        <f t="shared" si="4"/>
        <v>424</v>
      </c>
      <c r="O12" s="65">
        <v>0</v>
      </c>
      <c r="P12" s="65">
        <v>0</v>
      </c>
      <c r="Q12" s="74">
        <f t="shared" si="0"/>
        <v>424</v>
      </c>
      <c r="R12" s="74">
        <f t="shared" si="1"/>
        <v>172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389</v>
      </c>
      <c r="E13" s="189">
        <v>0</v>
      </c>
      <c r="F13" s="189">
        <v>36</v>
      </c>
      <c r="G13" s="74">
        <f t="shared" si="2"/>
        <v>353</v>
      </c>
      <c r="H13" s="65">
        <v>0</v>
      </c>
      <c r="I13" s="65">
        <v>0</v>
      </c>
      <c r="J13" s="74">
        <f t="shared" si="3"/>
        <v>353</v>
      </c>
      <c r="K13" s="65">
        <v>330</v>
      </c>
      <c r="L13" s="65">
        <v>17</v>
      </c>
      <c r="M13" s="65">
        <v>35</v>
      </c>
      <c r="N13" s="74">
        <f t="shared" si="4"/>
        <v>312</v>
      </c>
      <c r="O13" s="65">
        <v>0</v>
      </c>
      <c r="P13" s="65">
        <v>0</v>
      </c>
      <c r="Q13" s="74">
        <f t="shared" si="0"/>
        <v>312</v>
      </c>
      <c r="R13" s="74">
        <f t="shared" si="1"/>
        <v>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54</v>
      </c>
      <c r="E14" s="189">
        <v>3</v>
      </c>
      <c r="F14" s="189">
        <v>0</v>
      </c>
      <c r="G14" s="74">
        <f t="shared" si="2"/>
        <v>57</v>
      </c>
      <c r="H14" s="65">
        <v>0</v>
      </c>
      <c r="I14" s="65">
        <v>0</v>
      </c>
      <c r="J14" s="74">
        <f t="shared" si="3"/>
        <v>57</v>
      </c>
      <c r="K14" s="65">
        <v>44</v>
      </c>
      <c r="L14" s="65">
        <v>4</v>
      </c>
      <c r="M14" s="65">
        <v>0</v>
      </c>
      <c r="N14" s="74">
        <f t="shared" si="4"/>
        <v>48</v>
      </c>
      <c r="O14" s="65">
        <v>0</v>
      </c>
      <c r="P14" s="65">
        <v>0</v>
      </c>
      <c r="Q14" s="74">
        <f t="shared" si="0"/>
        <v>48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79</v>
      </c>
      <c r="E15" s="457">
        <v>30</v>
      </c>
      <c r="F15" s="457">
        <v>25</v>
      </c>
      <c r="G15" s="74">
        <f t="shared" si="2"/>
        <v>84</v>
      </c>
      <c r="H15" s="458">
        <v>0</v>
      </c>
      <c r="I15" s="458">
        <v>0</v>
      </c>
      <c r="J15" s="74">
        <f t="shared" si="3"/>
        <v>84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84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5219</v>
      </c>
      <c r="E17" s="194">
        <f>SUM(E9:E16)</f>
        <v>141</v>
      </c>
      <c r="F17" s="194">
        <f>SUM(F9:F16)</f>
        <v>61</v>
      </c>
      <c r="G17" s="74">
        <f t="shared" si="2"/>
        <v>5299</v>
      </c>
      <c r="H17" s="75">
        <f>SUM(H9:H16)</f>
        <v>0</v>
      </c>
      <c r="I17" s="75">
        <f>SUM(I9:I16)</f>
        <v>0</v>
      </c>
      <c r="J17" s="74">
        <f t="shared" si="3"/>
        <v>5299</v>
      </c>
      <c r="K17" s="75">
        <f>SUM(K9:K16)</f>
        <v>3051</v>
      </c>
      <c r="L17" s="75">
        <f>SUM(L9:L16)</f>
        <v>150</v>
      </c>
      <c r="M17" s="75">
        <f>SUM(M9:M16)</f>
        <v>35</v>
      </c>
      <c r="N17" s="74">
        <f t="shared" si="4"/>
        <v>3166</v>
      </c>
      <c r="O17" s="75">
        <f>SUM(O9:O16)</f>
        <v>0</v>
      </c>
      <c r="P17" s="75">
        <f>SUM(P9:P16)</f>
        <v>0</v>
      </c>
      <c r="Q17" s="74">
        <f t="shared" si="5"/>
        <v>3166</v>
      </c>
      <c r="R17" s="74">
        <f t="shared" si="6"/>
        <v>2133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58</v>
      </c>
      <c r="E21" s="189">
        <v>25</v>
      </c>
      <c r="F21" s="189">
        <v>0</v>
      </c>
      <c r="G21" s="74">
        <f t="shared" si="2"/>
        <v>83</v>
      </c>
      <c r="H21" s="65">
        <v>0</v>
      </c>
      <c r="I21" s="65">
        <v>0</v>
      </c>
      <c r="J21" s="74">
        <f t="shared" si="3"/>
        <v>83</v>
      </c>
      <c r="K21" s="65">
        <v>46</v>
      </c>
      <c r="L21" s="65">
        <v>6</v>
      </c>
      <c r="M21" s="65">
        <v>0</v>
      </c>
      <c r="N21" s="74">
        <f t="shared" si="4"/>
        <v>52</v>
      </c>
      <c r="O21" s="65">
        <v>0</v>
      </c>
      <c r="P21" s="65">
        <v>0</v>
      </c>
      <c r="Q21" s="74">
        <f t="shared" si="5"/>
        <v>52</v>
      </c>
      <c r="R21" s="74">
        <f t="shared" si="6"/>
        <v>31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</v>
      </c>
      <c r="E22" s="189">
        <v>0</v>
      </c>
      <c r="F22" s="189">
        <v>0</v>
      </c>
      <c r="G22" s="74">
        <f t="shared" si="2"/>
        <v>1</v>
      </c>
      <c r="H22" s="65">
        <v>0</v>
      </c>
      <c r="I22" s="65">
        <v>0</v>
      </c>
      <c r="J22" s="74">
        <f t="shared" si="3"/>
        <v>1</v>
      </c>
      <c r="K22" s="65">
        <v>0</v>
      </c>
      <c r="L22" s="65">
        <v>1</v>
      </c>
      <c r="M22" s="65">
        <v>0</v>
      </c>
      <c r="N22" s="74">
        <f t="shared" si="4"/>
        <v>1</v>
      </c>
      <c r="O22" s="65">
        <v>0</v>
      </c>
      <c r="P22" s="65">
        <v>0</v>
      </c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59</v>
      </c>
      <c r="E25" s="190">
        <f aca="true" t="shared" si="7" ref="E25:P25">SUM(E21:E24)</f>
        <v>25</v>
      </c>
      <c r="F25" s="190">
        <f t="shared" si="7"/>
        <v>0</v>
      </c>
      <c r="G25" s="67">
        <f t="shared" si="2"/>
        <v>84</v>
      </c>
      <c r="H25" s="66">
        <f t="shared" si="7"/>
        <v>0</v>
      </c>
      <c r="I25" s="66">
        <f t="shared" si="7"/>
        <v>0</v>
      </c>
      <c r="J25" s="67">
        <f t="shared" si="3"/>
        <v>84</v>
      </c>
      <c r="K25" s="66">
        <f t="shared" si="7"/>
        <v>46</v>
      </c>
      <c r="L25" s="66">
        <f t="shared" si="7"/>
        <v>7</v>
      </c>
      <c r="M25" s="66">
        <f t="shared" si="7"/>
        <v>0</v>
      </c>
      <c r="N25" s="67">
        <f t="shared" si="4"/>
        <v>53</v>
      </c>
      <c r="O25" s="66">
        <f t="shared" si="7"/>
        <v>0</v>
      </c>
      <c r="P25" s="66">
        <f t="shared" si="7"/>
        <v>0</v>
      </c>
      <c r="Q25" s="67">
        <f t="shared" si="5"/>
        <v>53</v>
      </c>
      <c r="R25" s="67">
        <f t="shared" si="6"/>
        <v>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5278</v>
      </c>
      <c r="E40" s="438">
        <f>E17+E18+E19+E25+E38+E39</f>
        <v>166</v>
      </c>
      <c r="F40" s="438">
        <f aca="true" t="shared" si="13" ref="F40:R40">F17+F18+F19+F25+F38+F39</f>
        <v>61</v>
      </c>
      <c r="G40" s="438">
        <f t="shared" si="13"/>
        <v>5383</v>
      </c>
      <c r="H40" s="438">
        <f t="shared" si="13"/>
        <v>0</v>
      </c>
      <c r="I40" s="438">
        <f t="shared" si="13"/>
        <v>0</v>
      </c>
      <c r="J40" s="438">
        <f t="shared" si="13"/>
        <v>5383</v>
      </c>
      <c r="K40" s="438">
        <f t="shared" si="13"/>
        <v>3097</v>
      </c>
      <c r="L40" s="438">
        <f t="shared" si="13"/>
        <v>157</v>
      </c>
      <c r="M40" s="438">
        <f t="shared" si="13"/>
        <v>35</v>
      </c>
      <c r="N40" s="438">
        <f t="shared" si="13"/>
        <v>3219</v>
      </c>
      <c r="O40" s="438">
        <f t="shared" si="13"/>
        <v>0</v>
      </c>
      <c r="P40" s="438">
        <f t="shared" si="13"/>
        <v>0</v>
      </c>
      <c r="Q40" s="438">
        <f t="shared" si="13"/>
        <v>3219</v>
      </c>
      <c r="R40" s="438">
        <f t="shared" si="13"/>
        <v>2164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0"/>
      <c r="L44" s="600"/>
      <c r="M44" s="600"/>
      <c r="N44" s="600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31.12.2012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97</v>
      </c>
      <c r="D16" s="119">
        <f>+D17+D18</f>
        <v>0</v>
      </c>
      <c r="E16" s="120">
        <f t="shared" si="0"/>
        <v>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97</v>
      </c>
      <c r="D17" s="108">
        <v>0</v>
      </c>
      <c r="E17" s="120">
        <f t="shared" si="0"/>
        <v>97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97</v>
      </c>
      <c r="D19" s="104">
        <f>D11+D15+D16</f>
        <v>0</v>
      </c>
      <c r="E19" s="118">
        <f>E11+E15+E16</f>
        <v>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1001</v>
      </c>
      <c r="D28" s="108">
        <v>1001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328</v>
      </c>
      <c r="D29" s="108">
        <v>328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9</v>
      </c>
      <c r="D35" s="108">
        <v>9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97</v>
      </c>
      <c r="D38" s="105">
        <f>SUM(D39:D42)</f>
        <v>97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97</v>
      </c>
      <c r="D42" s="108">
        <v>97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1438</v>
      </c>
      <c r="D43" s="104">
        <f>D24+D28+D29+D31+D30+D32+D33+D38</f>
        <v>1438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1535</v>
      </c>
      <c r="D44" s="103">
        <f>D43+D21+D19+D9</f>
        <v>1438</v>
      </c>
      <c r="E44" s="118">
        <f>E43+E21+E19+E9</f>
        <v>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511</v>
      </c>
      <c r="D75" s="103">
        <f>D76+D78</f>
        <v>511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511</v>
      </c>
      <c r="D76" s="108">
        <v>511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319</v>
      </c>
      <c r="D85" s="104">
        <f>SUM(D86:D90)+D94</f>
        <v>319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151</v>
      </c>
      <c r="D87" s="108">
        <v>151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43</v>
      </c>
      <c r="D88" s="108">
        <v>43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104</v>
      </c>
      <c r="D90" s="103">
        <f>SUM(D91:D93)</f>
        <v>104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85</v>
      </c>
      <c r="D91" s="108">
        <v>85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19</v>
      </c>
      <c r="D93" s="108">
        <v>19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38</v>
      </c>
      <c r="D95" s="108">
        <v>38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868</v>
      </c>
      <c r="D96" s="104">
        <f>D85+D80+D75+D71+D95</f>
        <v>868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868</v>
      </c>
      <c r="D97" s="104">
        <f>D96+D68+D66</f>
        <v>868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31.12.2012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31.12.2012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2013-01-29T14:40:41Z</cp:lastPrinted>
  <dcterms:created xsi:type="dcterms:W3CDTF">2000-06-29T12:02:40Z</dcterms:created>
  <dcterms:modified xsi:type="dcterms:W3CDTF">2013-03-21T11:33:46Z</dcterms:modified>
  <cp:category/>
  <cp:version/>
  <cp:contentType/>
  <cp:contentStatus/>
</cp:coreProperties>
</file>