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<sst xmlns="http://schemas.openxmlformats.org/spreadsheetml/2006/main" count="1063" uniqueCount="872">
  <si>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</si>
  <si>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</si>
  <si>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</si>
  <si>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</si>
  <si>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</si>
  <si>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</si>
  <si>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</si>
  <si>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</si>
  <si>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</si>
  <si>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</si>
  <si>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</si>
  <si>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</si>
  <si>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</si>
  <si>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</si>
  <si>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</si>
  <si>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</si>
  <si>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</si>
  <si>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</si>
  <si>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</si>
  <si>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</si>
  <si>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</si>
  <si>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</si>
  <si>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</si>
  <si>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</si>
  <si>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</si>
  <si>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</si>
  <si>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</si>
  <si>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</si>
  <si>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</si>
  <si>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</si>
  <si>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</si>
  <si>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</si>
  <si>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</si>
  <si>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</si>
  <si>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</si>
  <si>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</si>
  <si>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</si>
  <si>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</si>
  <si>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</si>
  <si>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</si>
  <si>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</si>
  <si>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</si>
  <si>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</si>
  <si>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</si>
  <si>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</si>
  <si>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</si>
  <si>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</si>
  <si>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</si>
  <si>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</si>
  <si>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</si>
  <si>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</si>
  <si>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</si>
  <si>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</si>
  <si>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</si>
  <si>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</si>
  <si>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</si>
  <si>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</si>
  <si>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</si>
  <si>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</si>
  <si>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</si>
  <si>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</si>
  <si>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</si>
  <si>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</si>
  <si>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</si>
  <si>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</si>
  <si>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</si>
  <si>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</si>
  <si>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</si>
  <si>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</si>
  <si>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</si>
  <si>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</si>
  <si>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</si>
  <si>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</si>
  <si>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</si>
  <si>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</si>
  <si>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</si>
  <si>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</si>
  <si>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</si>
  <si>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</si>
  <si>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</si>
  <si>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</si>
  <si>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</si>
  <si>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</si>
  <si>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</si>
  <si>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</si>
  <si>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</si>
  <si>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</si>
  <si>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</si>
  <si>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</si>
  <si>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</si>
  <si>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</si>
  <si>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</si>
  <si>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</si>
  <si>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</si>
  <si>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</si>
  <si>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</si>
  <si>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</si>
  <si>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</si>
  <si>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</si>
  <si>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</si>
  <si>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</si>
  <si>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</si>
  <si>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</si>
  <si>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</si>
  <si>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</si>
  <si>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</si>
  <si>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</si>
  <si>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</si>
  <si>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</si>
  <si>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</si>
  <si>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</si>
  <si>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</si>
  <si>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</si>
  <si>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</si>
  <si>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</si>
  <si>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</si>
  <si>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</si>
  <si>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</si>
  <si>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</si>
  <si>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</si>
  <si>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</si>
  <si>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</si>
  <si>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</si>
  <si>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</si>
  <si>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</si>
  <si>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</si>
  <si>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</si>
  <si>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</si>
  <si>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</si>
  <si>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</si>
  <si>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</si>
  <si>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</si>
  <si>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</si>
  <si>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</si>
  <si>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</si>
  <si>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</si>
  <si>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</si>
  <si>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</si>
  <si>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</si>
  <si>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</si>
  <si>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</si>
  <si>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</si>
  <si>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</si>
  <si>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</si>
  <si>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</si>
  <si>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</si>
  <si>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</si>
  <si>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</si>
  <si>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</si>
  <si>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</si>
  <si>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</si>
  <si>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</si>
  <si>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</si>
  <si>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</si>
  <si>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</si>
  <si>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</si>
  <si>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</si>
  <si>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</si>
  <si>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</si>
  <si>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</si>
  <si>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</si>
  <si>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</si>
  <si>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</si>
  <si>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</si>
  <si>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</si>
  <si>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</si>
  <si>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</si>
  <si>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</si>
  <si>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</si>
  <si>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</si>
  <si>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</si>
  <si>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</si>
  <si>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</si>
  <si>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</si>
  <si>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</si>
  <si>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</si>
  <si>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</si>
  <si>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</si>
  <si>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</si>
  <si>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</si>
  <si>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</si>
  <si>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</si>
  <si>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</si>
  <si>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</si>
  <si>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</si>
  <si>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</si>
  <si>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</si>
  <si>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</si>
  <si>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</si>
  <si>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</si>
  <si>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</si>
  <si>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</si>
  <si>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</si>
  <si>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</si>
  <si>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</si>
  <si>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</si>
  <si>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</si>
  <si>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</si>
  <si>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</si>
  <si>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</si>
  <si>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</si>
  <si>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</si>
  <si>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</si>
  <si>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</si>
  <si>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</si>
  <si>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</si>
  <si>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</si>
  <si>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</si>
  <si>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</si>
  <si>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</si>
  <si>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</si>
  <si>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</si>
  <si>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</si>
  <si>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</si>
  <si>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</si>
  <si>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</si>
  <si>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</si>
  <si>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</si>
  <si>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</si>
  <si>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</si>
  <si>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</si>
  <si>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</si>
  <si>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</si>
  <si>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</si>
  <si>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</si>
  <si>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</si>
  <si>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</si>
  <si>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</si>
  <si>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</si>
  <si>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</si>
  <si>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</si>
  <si>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</si>
  <si>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</si>
  <si>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</si>
  <si>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</si>
  <si>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</si>
  <si>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</si>
  <si>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</si>
  <si>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</si>
  <si>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</si>
  <si>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</si>
  <si>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</si>
  <si>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</si>
  <si>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</si>
  <si>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</si>
  <si>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</si>
  <si>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</si>
  <si>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</si>
  <si>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</si>
  <si>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</si>
  <si>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</si>
  <si>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</si>
  <si>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</si>
  <si>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</si>
  <si>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</si>
  <si>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</si>
  <si>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</si>
  <si>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</si>
  <si>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</si>
  <si>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</si>
  <si>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</si>
  <si>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</si>
  <si>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</si>
  <si>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</si>
  <si>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</si>
  <si>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</si>
  <si>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</si>
  <si>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</si>
  <si>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</si>
  <si>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</si>
  <si>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</si>
  <si>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</si>
  <si>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</si>
  <si>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</si>
  <si>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</si>
  <si>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</si>
  <si>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</si>
  <si>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</si>
  <si>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</si>
  <si>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</si>
  <si>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</si>
  <si>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</si>
  <si>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</si>
  <si>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</si>
  <si>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</si>
  <si>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</si>
  <si>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</si>
  <si>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</si>
  <si>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</si>
  <si>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</si>
  <si>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</si>
  <si>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</si>
  <si>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</si>
  <si>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</si>
  <si>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</si>
  <si>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</si>
  <si>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</si>
  <si>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</si>
  <si>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</si>
  <si>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</si>
  <si>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</si>
  <si>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</si>
  <si>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</si>
  <si>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</si>
  <si>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</si>
  <si>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</si>
  <si>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</si>
  <si>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</si>
  <si>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</si>
  <si>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</si>
  <si>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</si>
  <si>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</si>
  <si>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</si>
  <si>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</si>
  <si>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</si>
  <si>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</si>
  <si>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</si>
  <si>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</si>
  <si>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</si>
  <si>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</si>
  <si>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</si>
  <si>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</si>
  <si>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</si>
  <si>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</si>
  <si>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</si>
  <si>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</si>
  <si>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</si>
  <si>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</si>
  <si>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</si>
  <si>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</si>
  <si>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</si>
  <si>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</si>
  <si>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</si>
  <si>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</si>
  <si>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</si>
  <si>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</si>
  <si>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</si>
  <si>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</si>
  <si>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</si>
  <si>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</si>
  <si>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</si>
  <si>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</si>
  <si>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</si>
  <si>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</si>
  <si>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</si>
  <si>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</si>
  <si>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</si>
  <si>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</si>
  <si>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</si>
  <si>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</si>
  <si>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</si>
  <si>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</si>
  <si>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</si>
  <si>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</si>
  <si>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</si>
  <si>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</si>
  <si>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</si>
  <si>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</si>
  <si>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</si>
  <si>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</si>
  <si>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</si>
  <si>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</si>
  <si>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</si>
  <si>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</si>
  <si>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</si>
  <si>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</si>
  <si>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</si>
  <si>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</si>
  <si>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</si>
  <si>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</si>
  <si>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</si>
  <si>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</si>
  <si>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</si>
  <si>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</si>
  <si>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</si>
  <si>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</si>
  <si>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</si>
  <si>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</si>
  <si>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</si>
  <si>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</si>
  <si>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</si>
  <si>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</si>
  <si>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</si>
  <si>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</si>
  <si>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</si>
  <si>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</si>
  <si>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</si>
  <si>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</si>
  <si>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</si>
  <si>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</si>
  <si>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</si>
  <si>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</si>
  <si>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</si>
  <si>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</si>
  <si>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</si>
  <si>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</si>
  <si>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</si>
  <si>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</si>
  <si>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</si>
  <si>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</si>
  <si>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</si>
  <si>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</si>
  <si>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</si>
  <si>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</si>
  <si>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</si>
  <si>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</si>
  <si>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</si>
  <si>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</si>
  <si>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</si>
  <si>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</si>
  <si>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</si>
  <si>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</si>
  <si>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</si>
  <si>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</si>
  <si>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</si>
  <si>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</si>
  <si>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</si>
  <si>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</si>
  <si>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</si>
  <si>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</si>
  <si>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</si>
  <si>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</si>
  <si>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</si>
  <si>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</si>
  <si>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</si>
  <si>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</si>
  <si>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</si>
  <si>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</si>
  <si>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</si>
  <si>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</si>
  <si>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</si>
  <si>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</si>
  <si>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</si>
  <si>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</si>
  <si>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</si>
  <si>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</si>
  <si>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</si>
  <si>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</si>
  <si>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</si>
  <si>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</si>
  <si>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</si>
  <si>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</si>
  <si>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</si>
  <si>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</si>
  <si>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</si>
  <si>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</si>
  <si>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</si>
  <si>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</si>
  <si>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</si>
  <si>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</si>
  <si>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</si>
  <si>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</si>
  <si>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</si>
  <si>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</si>
  <si>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</si>
  <si>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</si>
  <si>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</si>
  <si>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</si>
  <si>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</si>
  <si>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</si>
  <si>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</si>
  <si>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</si>
  <si>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</si>
  <si>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</si>
  <si>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</si>
  <si>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</si>
  <si>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</si>
  <si>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</si>
  <si>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</si>
  <si>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</si>
  <si>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</si>
  <si>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</si>
  <si>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</si>
  <si>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</si>
  <si>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</si>
  <si>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</si>
  <si>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</si>
  <si>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</si>
  <si>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</si>
  <si>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</si>
  <si>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</si>
  <si>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</si>
  <si>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</si>
  <si>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</si>
  <si>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</si>
  <si>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</si>
  <si>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</si>
  <si>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</si>
  <si>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</si>
  <si>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</si>
  <si>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</si>
  <si>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</si>
  <si>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</si>
  <si>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</si>
  <si>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</si>
  <si>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</si>
  <si>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</si>
  <si>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</si>
  <si>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</si>
  <si>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</si>
  <si>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</si>
  <si>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</si>
  <si>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</si>
  <si>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</si>
  <si>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</si>
  <si>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</si>
  <si>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</si>
  <si>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</si>
  <si>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</si>
  <si>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</si>
  <si>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</si>
  <si>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</si>
  <si>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</si>
  <si>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</si>
  <si>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</si>
  <si>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</si>
  <si>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</si>
  <si>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</si>
  <si>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</si>
  <si>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</si>
  <si>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</si>
  <si>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</si>
  <si>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</si>
  <si>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</si>
  <si>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</si>
  <si>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</si>
  <si>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</si>
  <si>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</si>
  <si>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</si>
  <si>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</si>
  <si>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</si>
  <si>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</si>
  <si>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</si>
  <si>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</si>
  <si>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</si>
  <si>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</si>
  <si>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</si>
  <si>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</si>
  <si>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</si>
  <si>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</si>
  <si>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</si>
  <si>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</si>
  <si>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</si>
  <si>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</si>
  <si>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</si>
  <si>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</si>
  <si>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</si>
  <si>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</si>
  <si>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</si>
  <si>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</si>
  <si>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</si>
  <si>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</si>
  <si>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</si>
  <si>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</si>
  <si>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</si>
  <si>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</si>
  <si>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</si>
  <si>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</si>
  <si>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</si>
  <si>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</si>
  <si>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</si>
  <si>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</si>
  <si>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</si>
  <si>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</si>
  <si>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</si>
  <si>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</si>
  <si>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</si>
  <si>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</si>
  <si>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</si>
  <si>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</si>
  <si>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</si>
  <si>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</si>
  <si>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</si>
  <si>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</si>
  <si>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</si>
  <si>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</si>
  <si>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</si>
  <si>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</si>
  <si>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</si>
  <si>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</si>
  <si>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</si>
  <si>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</si>
  <si>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</si>
  <si>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</si>
  <si>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</si>
  <si>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</si>
  <si>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</si>
  <si>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</si>
  <si>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</si>
  <si>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</si>
  <si>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</si>
  <si>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</si>
  <si>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</si>
  <si>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</si>
  <si>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</si>
  <si>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</si>
  <si>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</si>
  <si>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</si>
  <si>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</si>
  <si>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</si>
  <si>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</si>
  <si>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</si>
  <si>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</si>
  <si>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</si>
  <si>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</si>
  <si>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</si>
  <si>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</si>
  <si>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</si>
  <si>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</si>
  <si>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</si>
  <si>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</si>
  <si>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</si>
  <si>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</si>
  <si>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</si>
  <si>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</si>
  <si>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</si>
  <si>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</si>
  <si>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</si>
  <si>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</si>
  <si>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</si>
  <si>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</si>
  <si>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</si>
  <si>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</si>
  <si>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</si>
  <si>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</si>
  <si>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</si>
  <si>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</si>
  <si>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</si>
  <si>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</si>
  <si>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</si>
  <si>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</si>
  <si>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</si>
  <si>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</si>
  <si>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</si>
  <si>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</si>
  <si>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</si>
  <si>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</si>
  <si>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</si>
  <si>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</si>
  <si>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</si>
  <si>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</si>
  <si>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</si>
  <si>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</si>
  <si>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</si>
  <si>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</si>
  <si>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</si>
  <si>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</si>
  <si>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</si>
  <si>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</si>
  <si>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</si>
  <si>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</si>
  <si>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</si>
  <si>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</si>
  <si>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</si>
  <si>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</si>
  <si>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</si>
  <si>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</si>
  <si>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</si>
  <si>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</si>
  <si>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</si>
  <si>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</si>
  <si>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</si>
  <si>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</si>
  <si>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</si>
  <si>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</si>
  <si>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</si>
  <si>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</si>
  <si>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</si>
  <si>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</si>
  <si>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</si>
  <si>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</si>
  <si>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</si>
  <si>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</si>
  <si>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</si>
  <si>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</si>
  <si>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</si>
  <si>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</si>
  <si>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</si>
  <si>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</si>
  <si>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</si>
  <si>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</si>
  <si>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</si>
  <si>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</si>
  <si>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</si>
  <si>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</si>
  <si>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</si>
  <si>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</si>
  <si>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</si>
  <si>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</si>
  <si>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</si>
  <si>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</si>
  <si>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</si>
  <si>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</si>
  <si>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</si>
  <si>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</si>
  <si>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</si>
  <si>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</si>
  <si>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</si>
  <si>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</si>
  <si>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</si>
  <si>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</si>
  <si>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</si>
  <si>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</si>
  <si>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</si>
  <si>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</si>
  <si>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</si>
  <si>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</si>
  <si>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</si>
  <si>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</si>
  <si>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</si>
  <si>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</si>
  <si>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</si>
  <si>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</si>
  <si>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</si>
  <si>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</si>
  <si>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</si>
  <si>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</si>
  <si>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</si>
  <si>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</si>
  <si>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</si>
  <si>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</si>
  <si>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</si>
  <si>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</si>
  <si>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</si>
  <si>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</si>
  <si>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</si>
  <si>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</si>
  <si>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</si>
  <si>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</si>
  <si>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</si>
  <si>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</si>
  <si>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</si>
  <si>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</si>
  <si>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</si>
  <si>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</si>
  <si>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</si>
  <si>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</si>
  <si>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</si>
  <si>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</si>
  <si>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</si>
  <si>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</si>
  <si>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</si>
  <si>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</si>
  <si>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</si>
  <si>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</si>
  <si>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</si>
  <si>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</si>
  <si>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</si>
  <si>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</si>
  <si>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</si>
  <si>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</si>
  <si>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</si>
  <si>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</si>
  <si>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</si>
  <si>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</si>
  <si>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</si>
  <si>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</si>
  <si>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</si>
  <si>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</si>
  <si>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</si>
  <si>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</si>
  <si>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</si>
  <si>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</si>
  <si>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</si>
  <si>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</si>
  <si>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</si>
  <si>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</si>
  <si>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</si>
  <si>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</si>
  <si>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</si>
  <si>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</si>
  <si>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</si>
  <si>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</si>
  <si>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</si>
  <si>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</si>
  <si>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</si>
  <si>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</si>
  <si>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</si>
  <si>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</si>
  <si>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</si>
  <si>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</si>
  <si>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</si>
  <si>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</si>
  <si>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</si>
  <si>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</si>
  <si>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</si>
  <si>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</si>
  <si>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</si>
  <si>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</si>
  <si>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</si>
  <si>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</si>
  <si>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</si>
  <si>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</si>
  <si>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</si>
  <si>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</si>
  <si>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</si>
  <si>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</si>
  <si>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</si>
  <si>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</si>
  <si>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</si>
  <si>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</si>
  <si>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</si>
  <si>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</si>
  <si>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</si>
  <si>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</si>
  <si>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</si>
  <si>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</si>
  <si>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</si>
  <si>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</si>
  <si>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</si>
  <si>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</si>
  <si>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</si>
  <si>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</si>
  <si>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</si>
  <si>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</si>
  <si>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</si>
  <si>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</si>
  <si>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</si>
  <si>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</si>
  <si>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</si>
  <si>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</si>
  <si>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</si>
  <si>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</si>
  <si>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</si>
  <si>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</si>
  <si>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</si>
  <si>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</si>
  <si>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</si>
  <si>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</si>
  <si>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</si>
  <si>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</si>
  <si>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</si>
  <si>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</si>
  <si>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</si>
  <si>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</si>
  <si>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</si>
  <si>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</si>
  <si>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</si>
  <si>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</si>
  <si>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</si>
  <si>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</si>
  <si>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</si>
  <si>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</si>
  <si>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</si>
  <si>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</si>
  <si>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</si>
  <si>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</si>
  <si>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</si>
  <si>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</si>
  <si>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</si>
  <si>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</si>
  <si>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</si>
  <si>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</si>
  <si>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</si>
  <si>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</si>
  <si>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</si>
  <si>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</si>
  <si>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</si>
  <si>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</si>
  <si>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</si>
  <si>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</si>
  <si>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Вл. Друнин</t>
  </si>
  <si>
    <t>Съставител: Ст. Неделчева</t>
  </si>
  <si>
    <t>Ст. Неделчева</t>
  </si>
  <si>
    <t>Ръководител: Вл. Друнин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</si>
  <si>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</si>
  <si>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</si>
  <si>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</si>
  <si>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</si>
  <si>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</si>
  <si>
    <t>към 30.06.2011</t>
  </si>
  <si>
    <t>Дата на съставяне: 27.07.2011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</si>
</sst>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859</v>
      </c>
      <c r="F3" s="217" t="s">
        <v>2</v>
      </c>
      <c r="G3" s="172"/>
      <c r="H3" s="461">
        <v>115009344</v>
      </c>
    </row>
    <row r="4" spans="1:8" ht="15">
      <c r="A4" s="581" t="s">
        <v>3</v>
      </c>
      <c r="B4" s="587"/>
      <c r="C4" s="587"/>
      <c r="D4" s="587"/>
      <c r="E4" s="504" t="s">
        <v>860</v>
      </c>
      <c r="F4" s="583" t="s">
        <v>4</v>
      </c>
      <c r="G4" s="584"/>
      <c r="H4" s="461">
        <v>577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1008</v>
      </c>
      <c r="D11" s="151">
        <v>1008</v>
      </c>
      <c r="E11" s="237" t="s">
        <v>22</v>
      </c>
      <c r="F11" s="242" t="s">
        <v>23</v>
      </c>
      <c r="G11" s="152">
        <v>268</v>
      </c>
      <c r="H11" s="152">
        <v>268</v>
      </c>
    </row>
    <row r="12" spans="1:8" ht="15">
      <c r="A12" s="235" t="s">
        <v>24</v>
      </c>
      <c r="B12" s="241" t="s">
        <v>25</v>
      </c>
      <c r="C12" s="151">
        <v>802</v>
      </c>
      <c r="D12" s="151">
        <v>831</v>
      </c>
      <c r="E12" s="237" t="s">
        <v>26</v>
      </c>
      <c r="F12" s="242" t="s">
        <v>27</v>
      </c>
      <c r="G12" s="153">
        <v>268</v>
      </c>
      <c r="H12" s="153">
        <v>268</v>
      </c>
    </row>
    <row r="13" spans="1:8" ht="15">
      <c r="A13" s="235" t="s">
        <v>28</v>
      </c>
      <c r="B13" s="241" t="s">
        <v>29</v>
      </c>
      <c r="C13" s="151">
        <v>69</v>
      </c>
      <c r="D13" s="151">
        <v>114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203</v>
      </c>
      <c r="D14" s="151">
        <v>215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74</v>
      </c>
      <c r="D15" s="151">
        <v>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9</v>
      </c>
      <c r="D16" s="151">
        <v>12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202</v>
      </c>
      <c r="D17" s="151">
        <v>201</v>
      </c>
      <c r="E17" s="243" t="s">
        <v>46</v>
      </c>
      <c r="F17" s="245" t="s">
        <v>47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2367</v>
      </c>
      <c r="D19" s="155">
        <f>SUM(D11:D18)</f>
        <v>2470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204</v>
      </c>
      <c r="H20" s="158">
        <v>205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4004</v>
      </c>
      <c r="H21" s="156">
        <f>SUM(H22:H24)</f>
        <v>4004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553</v>
      </c>
      <c r="H22" s="152">
        <v>553</v>
      </c>
    </row>
    <row r="23" spans="1:13" ht="15">
      <c r="A23" s="235" t="s">
        <v>66</v>
      </c>
      <c r="B23" s="241" t="s">
        <v>67</v>
      </c>
      <c r="C23" s="151">
        <v>7</v>
      </c>
      <c r="D23" s="151">
        <v>8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3451</v>
      </c>
      <c r="H24" s="152">
        <v>3451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4208</v>
      </c>
      <c r="H25" s="154">
        <f>H19+H20+H21</f>
        <v>4209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124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</v>
      </c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</v>
      </c>
      <c r="H31" s="152">
        <v>123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126</v>
      </c>
      <c r="H33" s="154">
        <f>H27+H31+H32</f>
        <v>123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4602</v>
      </c>
      <c r="H36" s="154">
        <f>H25+H17+H33</f>
        <v>4600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9</v>
      </c>
      <c r="H48" s="152">
        <v>15</v>
      </c>
    </row>
    <row r="49" spans="1:18" ht="15">
      <c r="A49" s="235" t="s">
        <v>151</v>
      </c>
      <c r="B49" s="241" t="s">
        <v>152</v>
      </c>
      <c r="C49" s="151">
        <v>99</v>
      </c>
      <c r="D49" s="151">
        <v>102</v>
      </c>
      <c r="E49" s="251" t="s">
        <v>51</v>
      </c>
      <c r="F49" s="245" t="s">
        <v>153</v>
      </c>
      <c r="G49" s="154">
        <f>SUM(G43:G48)</f>
        <v>9</v>
      </c>
      <c r="H49" s="154">
        <f>SUM(H43:H48)</f>
        <v>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99</v>
      </c>
      <c r="D51" s="155">
        <f>SUM(D47:D50)</f>
        <v>102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</v>
      </c>
      <c r="H52" s="152">
        <v>4</v>
      </c>
    </row>
    <row r="53" spans="1:8" ht="15">
      <c r="A53" s="235" t="s">
        <v>162</v>
      </c>
      <c r="B53" s="249" t="s">
        <v>163</v>
      </c>
      <c r="C53" s="151">
        <v>10</v>
      </c>
      <c r="D53" s="151">
        <v>10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2483</v>
      </c>
      <c r="D55" s="155">
        <f>D19+D20+D21+D27+D32+D45+D51+D53+D54</f>
        <v>2591</v>
      </c>
      <c r="E55" s="237" t="s">
        <v>172</v>
      </c>
      <c r="F55" s="261" t="s">
        <v>173</v>
      </c>
      <c r="G55" s="154">
        <f>G49+G51+G52+G53+G54</f>
        <v>13</v>
      </c>
      <c r="H55" s="154">
        <f>H49+H51+H52+H53+H54</f>
        <v>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969</v>
      </c>
      <c r="D58" s="151">
        <v>994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1605</v>
      </c>
      <c r="D59" s="151">
        <v>663</v>
      </c>
      <c r="E59" s="251" t="s">
        <v>181</v>
      </c>
      <c r="F59" s="242" t="s">
        <v>182</v>
      </c>
      <c r="G59" s="152">
        <v>806</v>
      </c>
      <c r="H59" s="152">
        <v>213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29</v>
      </c>
      <c r="D61" s="151">
        <v>12</v>
      </c>
      <c r="E61" s="243" t="s">
        <v>189</v>
      </c>
      <c r="F61" s="272" t="s">
        <v>190</v>
      </c>
      <c r="G61" s="154">
        <f>SUM(G62:G68)</f>
        <v>766</v>
      </c>
      <c r="H61" s="154">
        <f>SUM(H62:H68)</f>
        <v>614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70</v>
      </c>
      <c r="H62" s="152">
        <v>70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2603</v>
      </c>
      <c r="D64" s="155">
        <f>SUM(D58:D63)</f>
        <v>1669</v>
      </c>
      <c r="E64" s="237" t="s">
        <v>200</v>
      </c>
      <c r="F64" s="242" t="s">
        <v>201</v>
      </c>
      <c r="G64" s="152">
        <v>531</v>
      </c>
      <c r="H64" s="152">
        <v>454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42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28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694</v>
      </c>
      <c r="D68" s="151">
        <v>980</v>
      </c>
      <c r="E68" s="237" t="s">
        <v>213</v>
      </c>
      <c r="F68" s="242" t="s">
        <v>214</v>
      </c>
      <c r="G68" s="152">
        <v>44</v>
      </c>
      <c r="H68" s="152">
        <v>13</v>
      </c>
    </row>
    <row r="69" spans="1:8" ht="15">
      <c r="A69" s="235" t="s">
        <v>215</v>
      </c>
      <c r="B69" s="241" t="s">
        <v>216</v>
      </c>
      <c r="C69" s="151">
        <v>247</v>
      </c>
      <c r="D69" s="151">
        <v>80</v>
      </c>
      <c r="E69" s="251" t="s">
        <v>78</v>
      </c>
      <c r="F69" s="242" t="s">
        <v>217</v>
      </c>
      <c r="G69" s="152">
        <v>44</v>
      </c>
      <c r="H69" s="152">
        <v>33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23</v>
      </c>
      <c r="D71" s="151">
        <v>18</v>
      </c>
      <c r="E71" s="253" t="s">
        <v>46</v>
      </c>
      <c r="F71" s="273" t="s">
        <v>224</v>
      </c>
      <c r="G71" s="161">
        <f>G59+G60+G61+G69+G70</f>
        <v>1616</v>
      </c>
      <c r="H71" s="161">
        <f>H59+H60+H61+H69+H70</f>
        <v>860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25</v>
      </c>
      <c r="D72" s="151">
        <v>19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58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1047</v>
      </c>
      <c r="D75" s="155">
        <f>SUM(D67:D74)</f>
        <v>1138</v>
      </c>
      <c r="E75" s="251" t="s">
        <v>160</v>
      </c>
      <c r="F75" s="245" t="s">
        <v>234</v>
      </c>
      <c r="G75" s="152">
        <v>101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1717</v>
      </c>
      <c r="H79" s="162">
        <f>H71+H74+H75+H76</f>
        <v>869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62</v>
      </c>
      <c r="D87" s="151">
        <v>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94</v>
      </c>
      <c r="D88" s="151">
        <v>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156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43</v>
      </c>
      <c r="D92" s="151">
        <v>45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3849</v>
      </c>
      <c r="D93" s="155">
        <f>D64+D75+D84+D91+D92</f>
        <v>2897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6332</v>
      </c>
      <c r="D94" s="164">
        <f>D93+D55</f>
        <v>5488</v>
      </c>
      <c r="E94" s="449" t="s">
        <v>270</v>
      </c>
      <c r="F94" s="289" t="s">
        <v>271</v>
      </c>
      <c r="G94" s="165">
        <f>G36+G39+G55+G79</f>
        <v>6332</v>
      </c>
      <c r="H94" s="165">
        <f>H36+H39+H55+H79</f>
        <v>5488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862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864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6">
        <f>'справка №1-БАЛАНС'!H3</f>
        <v>115009344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577</v>
      </c>
    </row>
    <row r="4" spans="1:8" ht="17.25" customHeight="1">
      <c r="A4" s="467" t="s">
        <v>5</v>
      </c>
      <c r="B4" s="576" t="str">
        <f>'справка №1-БАЛАНС'!E5</f>
        <v>към 30.06.2011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1760</v>
      </c>
      <c r="D9" s="46">
        <v>1483</v>
      </c>
      <c r="E9" s="298" t="s">
        <v>284</v>
      </c>
      <c r="F9" s="549" t="s">
        <v>285</v>
      </c>
      <c r="G9" s="550">
        <v>1566</v>
      </c>
      <c r="H9" s="550">
        <v>1672</v>
      </c>
    </row>
    <row r="10" spans="1:8" ht="12">
      <c r="A10" s="298" t="s">
        <v>286</v>
      </c>
      <c r="B10" s="299" t="s">
        <v>287</v>
      </c>
      <c r="C10" s="46">
        <v>159</v>
      </c>
      <c r="D10" s="46">
        <v>207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109</v>
      </c>
      <c r="D11" s="46">
        <v>126</v>
      </c>
      <c r="E11" s="300" t="s">
        <v>292</v>
      </c>
      <c r="F11" s="549" t="s">
        <v>293</v>
      </c>
      <c r="G11" s="550">
        <v>105</v>
      </c>
      <c r="H11" s="550">
        <v>193</v>
      </c>
    </row>
    <row r="12" spans="1:8" ht="12">
      <c r="A12" s="298" t="s">
        <v>294</v>
      </c>
      <c r="B12" s="299" t="s">
        <v>295</v>
      </c>
      <c r="C12" s="46">
        <v>427</v>
      </c>
      <c r="D12" s="46">
        <v>410</v>
      </c>
      <c r="E12" s="300" t="s">
        <v>78</v>
      </c>
      <c r="F12" s="549" t="s">
        <v>296</v>
      </c>
      <c r="G12" s="550">
        <v>39</v>
      </c>
      <c r="H12" s="550">
        <v>72</v>
      </c>
    </row>
    <row r="13" spans="1:18" ht="12">
      <c r="A13" s="298" t="s">
        <v>297</v>
      </c>
      <c r="B13" s="299" t="s">
        <v>298</v>
      </c>
      <c r="C13" s="46">
        <v>67</v>
      </c>
      <c r="D13" s="46">
        <v>61</v>
      </c>
      <c r="E13" s="301" t="s">
        <v>51</v>
      </c>
      <c r="F13" s="551" t="s">
        <v>299</v>
      </c>
      <c r="G13" s="548">
        <f>SUM(G9:G12)</f>
        <v>1710</v>
      </c>
      <c r="H13" s="548">
        <f>SUM(H9:H12)</f>
        <v>1937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19</v>
      </c>
      <c r="D14" s="46">
        <v>18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-957</v>
      </c>
      <c r="D15" s="47">
        <v>-516</v>
      </c>
      <c r="E15" s="296" t="s">
        <v>304</v>
      </c>
      <c r="F15" s="554" t="s">
        <v>305</v>
      </c>
      <c r="G15" s="550">
        <v>0</v>
      </c>
      <c r="H15" s="550">
        <v>0</v>
      </c>
    </row>
    <row r="16" spans="1:8" ht="12">
      <c r="A16" s="298" t="s">
        <v>306</v>
      </c>
      <c r="B16" s="299" t="s">
        <v>307</v>
      </c>
      <c r="C16" s="47">
        <v>106</v>
      </c>
      <c r="D16" s="47">
        <v>50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1690</v>
      </c>
      <c r="D19" s="49">
        <f>SUM(D9:D15)+D16</f>
        <v>1839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9</v>
      </c>
      <c r="D22" s="46">
        <v>69</v>
      </c>
      <c r="E22" s="304" t="s">
        <v>325</v>
      </c>
      <c r="F22" s="552" t="s">
        <v>326</v>
      </c>
      <c r="G22" s="550">
        <v>0</v>
      </c>
      <c r="H22" s="550">
        <v>3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</v>
      </c>
      <c r="D26" s="49">
        <f>SUM(D22:D25)</f>
        <v>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1707</v>
      </c>
      <c r="D28" s="50">
        <f>D26+D19</f>
        <v>1915</v>
      </c>
      <c r="E28" s="127" t="s">
        <v>338</v>
      </c>
      <c r="F28" s="554" t="s">
        <v>339</v>
      </c>
      <c r="G28" s="548">
        <f>G13+G15+G24</f>
        <v>1710</v>
      </c>
      <c r="H28" s="548">
        <f>H13+H15+H24</f>
        <v>1940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</v>
      </c>
      <c r="D30" s="50">
        <f>IF((H28-D28)&gt;0,H28-D28,0)</f>
        <v>25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>
        <v>0</v>
      </c>
      <c r="D31" s="46">
        <v>0</v>
      </c>
      <c r="E31" s="296" t="s">
        <v>853</v>
      </c>
      <c r="F31" s="552" t="s">
        <v>345</v>
      </c>
      <c r="G31" s="550">
        <v>0</v>
      </c>
      <c r="H31" s="550">
        <v>0</v>
      </c>
    </row>
    <row r="32" spans="1:8" ht="12">
      <c r="A32" s="296" t="s">
        <v>346</v>
      </c>
      <c r="B32" s="307" t="s">
        <v>347</v>
      </c>
      <c r="C32" s="46">
        <v>0</v>
      </c>
      <c r="D32" s="46">
        <v>0</v>
      </c>
      <c r="E32" s="296" t="s">
        <v>348</v>
      </c>
      <c r="F32" s="552" t="s">
        <v>349</v>
      </c>
      <c r="G32" s="550">
        <v>0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C28-C31+C32</f>
        <v>1707</v>
      </c>
      <c r="D33" s="49">
        <f>D28-D31+D32</f>
        <v>1915</v>
      </c>
      <c r="E33" s="127" t="s">
        <v>352</v>
      </c>
      <c r="F33" s="554" t="s">
        <v>353</v>
      </c>
      <c r="G33" s="53">
        <f>G32-G31+G28</f>
        <v>1710</v>
      </c>
      <c r="H33" s="53">
        <f>H32-H31+H28</f>
        <v>1940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</v>
      </c>
      <c r="D34" s="50">
        <f>IF((H33-D33)&gt;0,H33-D33,0)</f>
        <v>25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</v>
      </c>
      <c r="D36" s="46">
        <v>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</v>
      </c>
      <c r="D39" s="460">
        <f>+IF((H33-D33-D35)&gt;0,H33-D33-D35,0)</f>
        <v>23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0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</v>
      </c>
      <c r="D41" s="52">
        <f>IF(H39=0,IF(D39-D40&gt;0,D39-D40+H40,0),IF(H39-H40&lt;0,H40-H39+D39,0))</f>
        <v>23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1710</v>
      </c>
      <c r="D42" s="53">
        <f>D33+D35+D39</f>
        <v>1940</v>
      </c>
      <c r="E42" s="128" t="s">
        <v>379</v>
      </c>
      <c r="F42" s="129" t="s">
        <v>380</v>
      </c>
      <c r="G42" s="53">
        <f>G39+G33</f>
        <v>1710</v>
      </c>
      <c r="H42" s="53">
        <f>H39+H33</f>
        <v>1940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381</v>
      </c>
      <c r="D48" s="588" t="s">
        <v>863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577</v>
      </c>
    </row>
    <row r="6" spans="1:6" ht="12" customHeight="1">
      <c r="A6" s="471" t="s">
        <v>5</v>
      </c>
      <c r="B6" s="506" t="str">
        <f>'справка №1-БАЛАНС'!E5</f>
        <v>към 30.06.2011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2223</v>
      </c>
      <c r="D10" s="54">
        <v>1897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-2206</v>
      </c>
      <c r="D11" s="54">
        <v>-1313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-485</v>
      </c>
      <c r="D13" s="54">
        <v>-440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-24</v>
      </c>
      <c r="D14" s="54">
        <v>-68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</v>
      </c>
      <c r="D17" s="54">
        <v>-39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34</v>
      </c>
      <c r="D19" s="54">
        <v>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-466</v>
      </c>
      <c r="D20" s="55">
        <f>SUM(D10:D19)</f>
        <v>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4</v>
      </c>
      <c r="D25" s="54">
        <v>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1000</v>
      </c>
      <c r="D36" s="54">
        <v>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-410</v>
      </c>
      <c r="D37" s="54">
        <v>-139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</v>
      </c>
      <c r="D38" s="54">
        <v>-6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-6</v>
      </c>
      <c r="D41" s="54">
        <v>-6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577</v>
      </c>
      <c r="D42" s="55">
        <f>SUM(D34:D41)</f>
        <v>-151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111</v>
      </c>
      <c r="D43" s="55">
        <f>D42+D32+D20</f>
        <v>-112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45</v>
      </c>
      <c r="D44" s="132">
        <v>138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156</v>
      </c>
      <c r="D45" s="55">
        <f>D44+D43</f>
        <v>26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156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553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123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4600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553</v>
      </c>
      <c r="G15" s="61">
        <f t="shared" si="2"/>
        <v>0</v>
      </c>
      <c r="H15" s="61">
        <f t="shared" si="2"/>
        <v>3451</v>
      </c>
      <c r="I15" s="61">
        <f t="shared" si="2"/>
        <v>123</v>
      </c>
      <c r="J15" s="61">
        <f t="shared" si="2"/>
        <v>0</v>
      </c>
      <c r="K15" s="61">
        <f t="shared" si="2"/>
        <v>0</v>
      </c>
      <c r="L15" s="344">
        <f t="shared" si="1"/>
        <v>4600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2</v>
      </c>
      <c r="J16" s="345">
        <f>+'справка №1-БАЛАНС'!G32</f>
        <v>0</v>
      </c>
      <c r="K16" s="60">
        <v>0</v>
      </c>
      <c r="L16" s="344">
        <f t="shared" si="1"/>
        <v>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497</v>
      </c>
      <c r="B20" s="8" t="s">
        <v>498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503</v>
      </c>
      <c r="B23" s="8" t="s">
        <v>504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503</v>
      </c>
      <c r="B26" s="8" t="s">
        <v>508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509</v>
      </c>
      <c r="B27" s="8" t="s">
        <v>510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>
        <v>-1</v>
      </c>
      <c r="F28" s="60">
        <v>0</v>
      </c>
      <c r="G28" s="60">
        <v>0</v>
      </c>
      <c r="H28" s="60">
        <v>0</v>
      </c>
      <c r="I28" s="60">
        <v>1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553</v>
      </c>
      <c r="G29" s="59">
        <f t="shared" si="6"/>
        <v>0</v>
      </c>
      <c r="H29" s="59">
        <f t="shared" si="6"/>
        <v>3451</v>
      </c>
      <c r="I29" s="59">
        <f t="shared" si="6"/>
        <v>126</v>
      </c>
      <c r="J29" s="59">
        <f t="shared" si="6"/>
        <v>0</v>
      </c>
      <c r="K29" s="59">
        <f t="shared" si="6"/>
        <v>0</v>
      </c>
      <c r="L29" s="344">
        <f t="shared" si="1"/>
        <v>4602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517</v>
      </c>
      <c r="B31" s="8" t="s">
        <v>518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553</v>
      </c>
      <c r="G32" s="59">
        <f t="shared" si="7"/>
        <v>0</v>
      </c>
      <c r="H32" s="59">
        <f t="shared" si="7"/>
        <v>3451</v>
      </c>
      <c r="I32" s="59">
        <f t="shared" si="7"/>
        <v>126</v>
      </c>
      <c r="J32" s="59">
        <f t="shared" si="7"/>
        <v>0</v>
      </c>
      <c r="K32" s="59">
        <f t="shared" si="7"/>
        <v>0</v>
      </c>
      <c r="L32" s="344">
        <f t="shared" si="1"/>
        <v>4602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865</v>
      </c>
      <c r="K38" s="15" t="s">
        <v>861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30.06.2011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674</v>
      </c>
      <c r="L10" s="65">
        <v>29</v>
      </c>
      <c r="M10" s="65">
        <v>0</v>
      </c>
      <c r="N10" s="74">
        <f aca="true" t="shared" si="4" ref="N10:N39">K10+L10-M10</f>
        <v>703</v>
      </c>
      <c r="O10" s="65">
        <v>0</v>
      </c>
      <c r="P10" s="65">
        <v>0</v>
      </c>
      <c r="Q10" s="74">
        <f t="shared" si="0"/>
        <v>703</v>
      </c>
      <c r="R10" s="74">
        <f t="shared" si="1"/>
        <v>802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1575</v>
      </c>
      <c r="E11" s="189">
        <v>3</v>
      </c>
      <c r="F11" s="189">
        <v>0</v>
      </c>
      <c r="G11" s="74">
        <f t="shared" si="2"/>
        <v>1578</v>
      </c>
      <c r="H11" s="65">
        <v>0</v>
      </c>
      <c r="I11" s="65">
        <v>0</v>
      </c>
      <c r="J11" s="74">
        <f t="shared" si="3"/>
        <v>1578</v>
      </c>
      <c r="K11" s="65">
        <v>1461</v>
      </c>
      <c r="L11" s="65">
        <v>47</v>
      </c>
      <c r="M11" s="65">
        <v>0</v>
      </c>
      <c r="N11" s="74">
        <f t="shared" si="4"/>
        <v>1508</v>
      </c>
      <c r="O11" s="65">
        <v>0</v>
      </c>
      <c r="P11" s="65">
        <v>0</v>
      </c>
      <c r="Q11" s="74">
        <f t="shared" si="0"/>
        <v>1508</v>
      </c>
      <c r="R11" s="74">
        <f t="shared" si="1"/>
        <v>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592</v>
      </c>
      <c r="E12" s="189">
        <v>0</v>
      </c>
      <c r="F12" s="189">
        <v>0</v>
      </c>
      <c r="G12" s="74">
        <f t="shared" si="2"/>
        <v>592</v>
      </c>
      <c r="H12" s="65">
        <v>0</v>
      </c>
      <c r="I12" s="65">
        <v>0</v>
      </c>
      <c r="J12" s="74">
        <f t="shared" si="3"/>
        <v>592</v>
      </c>
      <c r="K12" s="65">
        <v>377</v>
      </c>
      <c r="L12" s="65">
        <v>12</v>
      </c>
      <c r="M12" s="65">
        <v>0</v>
      </c>
      <c r="N12" s="74">
        <f t="shared" si="4"/>
        <v>389</v>
      </c>
      <c r="O12" s="65">
        <v>0</v>
      </c>
      <c r="P12" s="65">
        <v>0</v>
      </c>
      <c r="Q12" s="74">
        <f t="shared" si="0"/>
        <v>389</v>
      </c>
      <c r="R12" s="74">
        <f t="shared" si="1"/>
        <v>203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399</v>
      </c>
      <c r="E13" s="189">
        <v>1</v>
      </c>
      <c r="F13" s="189">
        <v>0</v>
      </c>
      <c r="G13" s="74">
        <f t="shared" si="2"/>
        <v>400</v>
      </c>
      <c r="H13" s="65">
        <v>0</v>
      </c>
      <c r="I13" s="65">
        <v>0</v>
      </c>
      <c r="J13" s="74">
        <f t="shared" si="3"/>
        <v>400</v>
      </c>
      <c r="K13" s="65">
        <v>310</v>
      </c>
      <c r="L13" s="65">
        <v>17</v>
      </c>
      <c r="M13" s="65">
        <v>0</v>
      </c>
      <c r="N13" s="74">
        <f t="shared" si="4"/>
        <v>327</v>
      </c>
      <c r="O13" s="65">
        <v>0</v>
      </c>
      <c r="P13" s="65">
        <v>0</v>
      </c>
      <c r="Q13" s="74">
        <f t="shared" si="0"/>
        <v>327</v>
      </c>
      <c r="R13" s="74">
        <f t="shared" si="1"/>
        <v>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38</v>
      </c>
      <c r="L14" s="65">
        <v>3</v>
      </c>
      <c r="M14" s="65">
        <v>0</v>
      </c>
      <c r="N14" s="74">
        <f t="shared" si="4"/>
        <v>41</v>
      </c>
      <c r="O14" s="65">
        <v>0</v>
      </c>
      <c r="P14" s="65">
        <v>0</v>
      </c>
      <c r="Q14" s="74">
        <f t="shared" si="0"/>
        <v>41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201</v>
      </c>
      <c r="E15" s="457">
        <v>0</v>
      </c>
      <c r="F15" s="457">
        <v>0</v>
      </c>
      <c r="G15" s="74">
        <f t="shared" si="2"/>
        <v>201</v>
      </c>
      <c r="H15" s="458">
        <v>0</v>
      </c>
      <c r="I15" s="458">
        <v>0</v>
      </c>
      <c r="J15" s="74">
        <f t="shared" si="3"/>
        <v>201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5341</v>
      </c>
      <c r="E17" s="194">
        <f>SUM(E9:E16)</f>
        <v>4</v>
      </c>
      <c r="F17" s="194">
        <f>SUM(F9:F16)</f>
        <v>0</v>
      </c>
      <c r="G17" s="74">
        <f t="shared" si="2"/>
        <v>5345</v>
      </c>
      <c r="H17" s="75">
        <f>SUM(H9:H16)</f>
        <v>0</v>
      </c>
      <c r="I17" s="75">
        <f>SUM(I9:I16)</f>
        <v>0</v>
      </c>
      <c r="J17" s="74">
        <f t="shared" si="3"/>
        <v>5345</v>
      </c>
      <c r="K17" s="75">
        <f>SUM(K9:K16)</f>
        <v>2870</v>
      </c>
      <c r="L17" s="75">
        <f>SUM(L9:L16)</f>
        <v>108</v>
      </c>
      <c r="M17" s="75">
        <f>SUM(M9:M16)</f>
        <v>0</v>
      </c>
      <c r="N17" s="74">
        <f t="shared" si="4"/>
        <v>2978</v>
      </c>
      <c r="O17" s="75">
        <f>SUM(O9:O16)</f>
        <v>0</v>
      </c>
      <c r="P17" s="75">
        <f>SUM(P9:P16)</f>
        <v>0</v>
      </c>
      <c r="Q17" s="74">
        <f t="shared" si="5"/>
        <v>2978</v>
      </c>
      <c r="R17" s="74">
        <f t="shared" si="6"/>
        <v>2367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43</v>
      </c>
      <c r="L21" s="65">
        <v>2</v>
      </c>
      <c r="M21" s="65">
        <v>0</v>
      </c>
      <c r="N21" s="74">
        <f t="shared" si="4"/>
        <v>45</v>
      </c>
      <c r="O21" s="65">
        <v>0</v>
      </c>
      <c r="P21" s="65">
        <v>0</v>
      </c>
      <c r="Q21" s="74">
        <f t="shared" si="5"/>
        <v>45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43</v>
      </c>
      <c r="L25" s="66">
        <f t="shared" si="7"/>
        <v>2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5393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5397</v>
      </c>
      <c r="H40" s="438">
        <f t="shared" si="13"/>
        <v>0</v>
      </c>
      <c r="I40" s="438">
        <f t="shared" si="13"/>
        <v>0</v>
      </c>
      <c r="J40" s="438">
        <f t="shared" si="13"/>
        <v>5397</v>
      </c>
      <c r="K40" s="438">
        <f t="shared" si="13"/>
        <v>2913</v>
      </c>
      <c r="L40" s="438">
        <f t="shared" si="13"/>
        <v>110</v>
      </c>
      <c r="M40" s="438">
        <f t="shared" si="13"/>
        <v>0</v>
      </c>
      <c r="N40" s="438">
        <f t="shared" si="13"/>
        <v>3023</v>
      </c>
      <c r="O40" s="438">
        <f t="shared" si="13"/>
        <v>0</v>
      </c>
      <c r="P40" s="438">
        <f t="shared" si="13"/>
        <v>0</v>
      </c>
      <c r="Q40" s="438">
        <f t="shared" si="13"/>
        <v>3023</v>
      </c>
      <c r="R40" s="438">
        <f t="shared" si="13"/>
        <v>2374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607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869</v>
      </c>
      <c r="K45" s="349"/>
      <c r="L45" s="349"/>
      <c r="M45" s="349"/>
      <c r="N45" s="349"/>
      <c r="O45" s="349"/>
      <c r="P45" s="349" t="s">
        <v>861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30.06.2011</v>
      </c>
      <c r="C4" s="618"/>
      <c r="D4" s="527" t="s">
        <v>4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99</v>
      </c>
      <c r="D16" s="119">
        <f>+D17+D18</f>
        <v>0</v>
      </c>
      <c r="E16" s="120">
        <f t="shared" si="0"/>
        <v>99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>
        <v>99</v>
      </c>
      <c r="D17" s="108">
        <v>0</v>
      </c>
      <c r="E17" s="120">
        <f t="shared" si="0"/>
        <v>99</v>
      </c>
      <c r="F17" s="106"/>
    </row>
    <row r="18" spans="1:6" ht="12">
      <c r="A18" s="396" t="s">
        <v>624</v>
      </c>
      <c r="B18" s="397" t="s">
        <v>632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99</v>
      </c>
      <c r="D19" s="104">
        <f>D11+D15+D16</f>
        <v>0</v>
      </c>
      <c r="E19" s="118">
        <f>E11+E15+E16</f>
        <v>99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694</v>
      </c>
      <c r="D28" s="108">
        <v>694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247</v>
      </c>
      <c r="D29" s="108">
        <v>247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23</v>
      </c>
      <c r="D31" s="108">
        <v>23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25</v>
      </c>
      <c r="D33" s="105">
        <f>SUM(D34:D37)</f>
        <v>25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25</v>
      </c>
      <c r="D35" s="108">
        <v>25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58</v>
      </c>
      <c r="D38" s="105">
        <f>SUM(D39:D42)</f>
        <v>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58</v>
      </c>
      <c r="D42" s="108">
        <v>58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1047</v>
      </c>
      <c r="D43" s="104">
        <f>D24+D28+D29+D31+D30+D32+D33+D38</f>
        <v>1047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1146</v>
      </c>
      <c r="D44" s="103">
        <f>D43+D21+D19+D9</f>
        <v>1047</v>
      </c>
      <c r="E44" s="118">
        <f>E43+E21+E19+E9</f>
        <v>99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13</v>
      </c>
      <c r="D64" s="108"/>
      <c r="E64" s="119">
        <f t="shared" si="1"/>
        <v>13</v>
      </c>
      <c r="F64" s="110"/>
    </row>
    <row r="65" spans="1:6" ht="12">
      <c r="A65" s="396" t="s">
        <v>708</v>
      </c>
      <c r="B65" s="397" t="s">
        <v>709</v>
      </c>
      <c r="C65" s="109">
        <v>9</v>
      </c>
      <c r="D65" s="109">
        <v>0</v>
      </c>
      <c r="E65" s="119">
        <f t="shared" si="1"/>
        <v>9</v>
      </c>
      <c r="F65" s="111">
        <v>0</v>
      </c>
    </row>
    <row r="66" spans="1:16" ht="12">
      <c r="A66" s="398" t="s">
        <v>710</v>
      </c>
      <c r="B66" s="394" t="s">
        <v>711</v>
      </c>
      <c r="C66" s="103">
        <f>C52+C56+C61+C62+C63+C64</f>
        <v>13</v>
      </c>
      <c r="D66" s="103">
        <f>D52+D56+D61+D62+D63+D64</f>
        <v>0</v>
      </c>
      <c r="E66" s="119">
        <f t="shared" si="1"/>
        <v>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70</v>
      </c>
      <c r="D71" s="105">
        <f>SUM(D72:D74)</f>
        <v>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70</v>
      </c>
      <c r="D73" s="108">
        <v>70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806</v>
      </c>
      <c r="D75" s="103">
        <f>D76+D78</f>
        <v>806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806</v>
      </c>
      <c r="D78" s="108">
        <v>806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696</v>
      </c>
      <c r="D85" s="104">
        <f>SUM(D86:D90)+D94</f>
        <v>696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531</v>
      </c>
      <c r="D87" s="108">
        <v>531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51</v>
      </c>
      <c r="D88" s="108">
        <v>51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42</v>
      </c>
      <c r="D89" s="108">
        <v>42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44</v>
      </c>
      <c r="D90" s="103">
        <f>SUM(D91:D93)</f>
        <v>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21</v>
      </c>
      <c r="D91" s="108">
        <v>21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23</v>
      </c>
      <c r="D93" s="108">
        <v>23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44</v>
      </c>
      <c r="D95" s="108">
        <v>44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1616</v>
      </c>
      <c r="D96" s="104">
        <f>D85+D80+D75+D71+D95</f>
        <v>1616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1629</v>
      </c>
      <c r="D97" s="104">
        <f>D96+D68+D66</f>
        <v>1616</v>
      </c>
      <c r="E97" s="104">
        <f>E96+E68+E66</f>
        <v>13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5</v>
      </c>
      <c r="B5" s="622" t="str">
        <f>'справка №1-БАЛАНС'!E5</f>
        <v>към 30.06.2011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818</v>
      </c>
      <c r="E30" s="623" t="s">
        <v>863</v>
      </c>
      <c r="F30" s="623"/>
      <c r="G30" s="623"/>
      <c r="H30" s="420" t="s">
        <v>780</v>
      </c>
      <c r="I30" s="623" t="s">
        <v>861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821</v>
      </c>
      <c r="B6" s="629" t="str">
        <f>'справка №1-БАЛАНС'!E5</f>
        <v>към 30.06.2011</v>
      </c>
      <c r="C6" s="629"/>
      <c r="D6" s="510"/>
      <c r="E6" s="569" t="s">
        <v>4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830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551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545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551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545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551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 t="s">
        <v>159</v>
      </c>
      <c r="E62" s="429"/>
      <c r="F62" s="442"/>
    </row>
    <row r="63" spans="1:6" ht="12.75">
      <c r="A63" s="36" t="s">
        <v>542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545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551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830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551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545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551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 t="s">
        <v>159</v>
      </c>
      <c r="E115" s="429"/>
      <c r="F115" s="442"/>
    </row>
    <row r="116" spans="1:6" ht="12.75">
      <c r="A116" s="36" t="s">
        <v>542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545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551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545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551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tnn</cp:lastModifiedBy>
  <cp:lastPrinted>2011-07-25T13:23:07Z</cp:lastPrinted>
  <dcterms:created xsi:type="dcterms:W3CDTF">2000-06-29T12:02:40Z</dcterms:created>
  <dcterms:modified xsi:type="dcterms:W3CDTF">2011-07-28T10:28:38Z</dcterms:modified>
  <cp:category/>
  <cp:version/>
  <cp:contentType/>
  <cp:contentStatus/>
</cp:coreProperties>
</file>