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<sst xmlns="http://schemas.openxmlformats.org/spreadsheetml/2006/main" count="1063" uniqueCount="871">
  <si>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</si>
  <si>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</si>
  <si>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</si>
  <si>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</si>
  <si>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</si>
  <si>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</si>
  <si>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</si>
  <si>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</si>
  <si>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</si>
  <si>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</si>
  <si>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</si>
  <si>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</si>
  <si>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</si>
  <si>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</si>
  <si>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</si>
  <si>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</si>
  <si>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</si>
  <si>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</si>
  <si>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</si>
  <si>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</si>
  <si>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</si>
  <si>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</si>
  <si>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</si>
  <si>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</si>
  <si>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</si>
  <si>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</si>
  <si>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</si>
  <si>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</si>
  <si>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</si>
  <si>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</si>
  <si>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</si>
  <si>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</si>
  <si>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</si>
  <si>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</si>
  <si>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</si>
  <si>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</si>
  <si>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</si>
  <si>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</si>
  <si>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</si>
  <si>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</si>
  <si>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</si>
  <si>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</si>
  <si>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</si>
  <si>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</si>
  <si>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</si>
  <si>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</si>
  <si>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</si>
  <si>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</si>
  <si>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</si>
  <si>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</si>
  <si>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</si>
  <si>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</si>
  <si>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</si>
  <si>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</si>
  <si>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</si>
  <si>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</si>
  <si>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</si>
  <si>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</si>
  <si>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</si>
  <si>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</si>
  <si>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</si>
  <si>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</si>
  <si>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</si>
  <si>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</si>
  <si>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</si>
  <si>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</si>
  <si>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</si>
  <si>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</si>
  <si>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</si>
  <si>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</si>
  <si>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</si>
  <si>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</si>
  <si>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</si>
  <si>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</si>
  <si>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</si>
  <si>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</si>
  <si>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</si>
  <si>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</si>
  <si>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</si>
  <si>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</si>
  <si>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</si>
  <si>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</si>
  <si>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</si>
  <si>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</si>
  <si>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</si>
  <si>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</si>
  <si>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</si>
  <si>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</si>
  <si>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</si>
  <si>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</si>
  <si>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</si>
  <si>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</si>
  <si>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</si>
  <si>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</si>
  <si>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</si>
  <si>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</si>
  <si>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</si>
  <si>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</si>
  <si>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</si>
  <si>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</si>
  <si>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</si>
  <si>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</si>
  <si>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</si>
  <si>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</si>
  <si>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</si>
  <si>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</si>
  <si>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</si>
  <si>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</si>
  <si>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</si>
  <si>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</si>
  <si>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</si>
  <si>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</si>
  <si>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</si>
  <si>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</si>
  <si>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</si>
  <si>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</si>
  <si>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</si>
  <si>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</si>
  <si>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</si>
  <si>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</si>
  <si>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</si>
  <si>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</si>
  <si>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</si>
  <si>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</si>
  <si>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</si>
  <si>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</si>
  <si>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</si>
  <si>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</si>
  <si>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</si>
  <si>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</si>
  <si>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</si>
  <si>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</si>
  <si>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</si>
  <si>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</si>
  <si>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</si>
  <si>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</si>
  <si>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</si>
  <si>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</si>
  <si>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</si>
  <si>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</si>
  <si>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</si>
  <si>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</si>
  <si>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</si>
  <si>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</si>
  <si>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</si>
  <si>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</si>
  <si>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</si>
  <si>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</si>
  <si>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</si>
  <si>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</si>
  <si>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</si>
  <si>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</si>
  <si>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</si>
  <si>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</si>
  <si>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</si>
  <si>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</si>
  <si>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</si>
  <si>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</si>
  <si>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</si>
  <si>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</si>
  <si>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</si>
  <si>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</si>
  <si>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</si>
  <si>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</si>
  <si>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</si>
  <si>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</si>
  <si>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</si>
  <si>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</si>
  <si>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</si>
  <si>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</si>
  <si>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</si>
  <si>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</si>
  <si>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</si>
  <si>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</si>
  <si>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</si>
  <si>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</si>
  <si>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</si>
  <si>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</si>
  <si>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</si>
  <si>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</si>
  <si>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</si>
  <si>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</si>
  <si>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</si>
  <si>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</si>
  <si>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</si>
  <si>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</si>
  <si>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</si>
  <si>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</si>
  <si>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</si>
  <si>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</si>
  <si>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</si>
  <si>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</si>
  <si>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</si>
  <si>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</si>
  <si>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</si>
  <si>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</si>
  <si>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</si>
  <si>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</si>
  <si>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</si>
  <si>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</si>
  <si>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</si>
  <si>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</si>
  <si>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</si>
  <si>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</si>
  <si>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</si>
  <si>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</si>
  <si>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</si>
  <si>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</si>
  <si>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</si>
  <si>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</si>
  <si>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</si>
  <si>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</si>
  <si>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</si>
  <si>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</si>
  <si>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</si>
  <si>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</si>
  <si>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</si>
  <si>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</si>
  <si>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</si>
  <si>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</si>
  <si>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</si>
  <si>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</si>
  <si>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</si>
  <si>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</si>
  <si>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</si>
  <si>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</si>
  <si>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</si>
  <si>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</si>
  <si>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</si>
  <si>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</si>
  <si>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</si>
  <si>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</si>
  <si>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</si>
  <si>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</si>
  <si>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</si>
  <si>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</si>
  <si>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</si>
  <si>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</si>
  <si>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</si>
  <si>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</si>
  <si>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</si>
  <si>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</si>
  <si>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</si>
  <si>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</si>
  <si>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</si>
  <si>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</si>
  <si>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</si>
  <si>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</si>
  <si>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</si>
  <si>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</si>
  <si>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</si>
  <si>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</si>
  <si>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</si>
  <si>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</si>
  <si>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</si>
  <si>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</si>
  <si>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</si>
  <si>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</si>
  <si>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</si>
  <si>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</si>
  <si>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</si>
  <si>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</si>
  <si>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</si>
  <si>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</si>
  <si>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</si>
  <si>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</si>
  <si>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</si>
  <si>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</si>
  <si>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</si>
  <si>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</si>
  <si>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</si>
  <si>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</si>
  <si>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</si>
  <si>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</si>
  <si>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</si>
  <si>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</si>
  <si>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</si>
  <si>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</si>
  <si>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</si>
  <si>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</si>
  <si>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</si>
  <si>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</si>
  <si>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</si>
  <si>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</si>
  <si>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</si>
  <si>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</si>
  <si>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</si>
  <si>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</si>
  <si>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</si>
  <si>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</si>
  <si>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</si>
  <si>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</si>
  <si>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</si>
  <si>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</si>
  <si>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</si>
  <si>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</si>
  <si>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</si>
  <si>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</si>
  <si>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</si>
  <si>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</si>
  <si>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</si>
  <si>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</si>
  <si>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</si>
  <si>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</si>
  <si>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</si>
  <si>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</si>
  <si>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</si>
  <si>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</si>
  <si>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</si>
  <si>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</si>
  <si>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</si>
  <si>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</si>
  <si>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</si>
  <si>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</si>
  <si>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</si>
  <si>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</si>
  <si>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</si>
  <si>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</si>
  <si>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</si>
  <si>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</si>
  <si>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</si>
  <si>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</si>
  <si>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</si>
  <si>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</si>
  <si>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</si>
  <si>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</si>
  <si>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</si>
  <si>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</si>
  <si>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</si>
  <si>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</si>
  <si>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</si>
  <si>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</si>
  <si>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</si>
  <si>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</si>
  <si>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</si>
  <si>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</si>
  <si>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</si>
  <si>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</si>
  <si>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</si>
  <si>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</si>
  <si>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</si>
  <si>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</si>
  <si>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</si>
  <si>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</si>
  <si>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</si>
  <si>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</si>
  <si>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</si>
  <si>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</si>
  <si>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</si>
  <si>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</si>
  <si>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</si>
  <si>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</si>
  <si>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</si>
  <si>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</si>
  <si>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</si>
  <si>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</si>
  <si>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</si>
  <si>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</si>
  <si>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</si>
  <si>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</si>
  <si>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</si>
  <si>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</si>
  <si>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</si>
  <si>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</si>
  <si>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</si>
  <si>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</si>
  <si>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</si>
  <si>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</si>
  <si>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</si>
  <si>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</si>
  <si>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</si>
  <si>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</si>
  <si>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</si>
  <si>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</si>
  <si>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</si>
  <si>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</si>
  <si>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</si>
  <si>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</si>
  <si>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</si>
  <si>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</si>
  <si>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</si>
  <si>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</si>
  <si>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</si>
  <si>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</si>
  <si>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</si>
  <si>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</si>
  <si>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</si>
  <si>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</si>
  <si>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</si>
  <si>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</si>
  <si>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</si>
  <si>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</si>
  <si>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</si>
  <si>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</si>
  <si>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</si>
  <si>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</si>
  <si>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</si>
  <si>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</si>
  <si>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</si>
  <si>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</si>
  <si>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</si>
  <si>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</si>
  <si>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</si>
  <si>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</si>
  <si>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</si>
  <si>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</si>
  <si>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</si>
  <si>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</si>
  <si>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</si>
  <si>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</si>
  <si>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</si>
  <si>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</si>
  <si>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</si>
  <si>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</si>
  <si>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</si>
  <si>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</si>
  <si>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</si>
  <si>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</si>
  <si>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</si>
  <si>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</si>
  <si>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</si>
  <si>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</si>
  <si>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</si>
  <si>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</si>
  <si>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</si>
  <si>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</si>
  <si>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</si>
  <si>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</si>
  <si>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</si>
  <si>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</si>
  <si>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</si>
  <si>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</si>
  <si>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</si>
  <si>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</si>
  <si>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</si>
  <si>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</si>
  <si>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</si>
  <si>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</si>
  <si>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</si>
  <si>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</si>
  <si>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</si>
  <si>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</si>
  <si>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</si>
  <si>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</si>
  <si>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</si>
  <si>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</si>
  <si>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</si>
  <si>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</si>
  <si>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</si>
  <si>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</si>
  <si>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</si>
  <si>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</si>
  <si>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</si>
  <si>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</si>
  <si>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</si>
  <si>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</si>
  <si>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</si>
  <si>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</si>
  <si>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</si>
  <si>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</si>
  <si>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</si>
  <si>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</si>
  <si>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</si>
  <si>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</si>
  <si>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</si>
  <si>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</si>
  <si>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</si>
  <si>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</si>
  <si>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</si>
  <si>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</si>
  <si>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</si>
  <si>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</si>
  <si>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</si>
  <si>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</si>
  <si>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</si>
  <si>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</si>
  <si>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</si>
  <si>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</si>
  <si>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</si>
  <si>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</si>
  <si>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</si>
  <si>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</si>
  <si>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</si>
  <si>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</si>
  <si>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</si>
  <si>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</si>
  <si>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</si>
  <si>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</si>
  <si>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</si>
  <si>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</si>
  <si>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</si>
  <si>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</si>
  <si>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</si>
  <si>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</si>
  <si>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</si>
  <si>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</si>
  <si>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</si>
  <si>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</si>
  <si>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</si>
  <si>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</si>
  <si>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</si>
  <si>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</si>
  <si>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</si>
  <si>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</si>
  <si>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</si>
  <si>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</si>
  <si>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</si>
  <si>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</si>
  <si>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</si>
  <si>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</si>
  <si>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</si>
  <si>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</si>
  <si>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</si>
  <si>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</si>
  <si>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</si>
  <si>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</si>
  <si>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</si>
  <si>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</si>
  <si>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</si>
  <si>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</si>
  <si>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</si>
  <si>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</si>
  <si>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</si>
  <si>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</si>
  <si>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</si>
  <si>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</si>
  <si>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</si>
  <si>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</si>
  <si>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</si>
  <si>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</si>
  <si>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</si>
  <si>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</si>
  <si>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</si>
  <si>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</si>
  <si>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</si>
  <si>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</si>
  <si>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</si>
  <si>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</si>
  <si>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</si>
  <si>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</si>
  <si>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</si>
  <si>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</si>
  <si>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</si>
  <si>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</si>
  <si>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</si>
  <si>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</si>
  <si>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</si>
  <si>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</si>
  <si>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</si>
  <si>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</si>
  <si>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</si>
  <si>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</si>
  <si>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</si>
  <si>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</si>
  <si>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</si>
  <si>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</si>
  <si>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</si>
  <si>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</si>
  <si>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</si>
  <si>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</si>
  <si>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</si>
  <si>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</si>
  <si>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</si>
  <si>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</si>
  <si>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</si>
  <si>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</si>
  <si>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</si>
  <si>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</si>
  <si>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</si>
  <si>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</si>
  <si>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</si>
  <si>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</si>
  <si>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</si>
  <si>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</si>
  <si>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</si>
  <si>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</si>
  <si>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</si>
  <si>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</si>
  <si>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</si>
  <si>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</si>
  <si>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</si>
  <si>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</si>
  <si>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</si>
  <si>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</si>
  <si>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</si>
  <si>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</si>
  <si>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</si>
  <si>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</si>
  <si>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</si>
  <si>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</si>
  <si>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</si>
  <si>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</si>
  <si>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</si>
  <si>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</si>
  <si>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</si>
  <si>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</si>
  <si>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</si>
  <si>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</si>
  <si>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</si>
  <si>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</si>
  <si>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</si>
  <si>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</si>
  <si>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</si>
  <si>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</si>
  <si>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</si>
  <si>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</si>
  <si>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</si>
  <si>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</si>
  <si>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</si>
  <si>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</si>
  <si>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</si>
  <si>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</si>
  <si>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</si>
  <si>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</si>
  <si>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</si>
  <si>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</si>
  <si>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</si>
  <si>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</si>
  <si>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</si>
  <si>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</si>
  <si>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</si>
  <si>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</si>
  <si>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</si>
  <si>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</si>
  <si>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</si>
  <si>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</si>
  <si>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</si>
  <si>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</si>
  <si>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</si>
  <si>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</si>
  <si>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</si>
  <si>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</si>
  <si>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</si>
  <si>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</si>
  <si>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</si>
  <si>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</si>
  <si>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</si>
  <si>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</si>
  <si>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</si>
  <si>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</si>
  <si>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</si>
  <si>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</si>
  <si>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</si>
  <si>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</si>
  <si>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</si>
  <si>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</si>
  <si>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</si>
  <si>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</si>
  <si>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</si>
  <si>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</si>
  <si>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</si>
  <si>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</si>
  <si>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</si>
  <si>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</si>
  <si>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</si>
  <si>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</si>
  <si>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</si>
  <si>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</si>
  <si>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</si>
  <si>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</si>
  <si>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</si>
  <si>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</si>
  <si>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</si>
  <si>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</si>
  <si>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</si>
  <si>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</si>
  <si>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</si>
  <si>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</si>
  <si>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</si>
  <si>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</si>
  <si>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</si>
  <si>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</si>
  <si>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</si>
  <si>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</si>
  <si>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</si>
  <si>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</si>
  <si>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</si>
  <si>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</si>
  <si>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</si>
  <si>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</si>
  <si>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</si>
  <si>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</si>
  <si>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</si>
  <si>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</si>
  <si>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</si>
  <si>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</si>
  <si>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</si>
  <si>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</si>
  <si>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</si>
  <si>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</si>
  <si>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</si>
  <si>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</si>
  <si>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</si>
  <si>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</si>
  <si>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</si>
  <si>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</si>
  <si>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</si>
  <si>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</si>
  <si>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</si>
  <si>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</si>
  <si>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</si>
  <si>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</si>
  <si>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</si>
  <si>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</si>
  <si>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</si>
  <si>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</si>
  <si>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</si>
  <si>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</si>
  <si>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</si>
  <si>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</si>
  <si>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</si>
  <si>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</si>
  <si>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</si>
  <si>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</si>
  <si>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</si>
  <si>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</si>
  <si>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</si>
  <si>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</si>
  <si>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</si>
  <si>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</si>
  <si>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</si>
  <si>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</si>
  <si>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</si>
  <si>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</si>
  <si>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</si>
  <si>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</si>
  <si>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</si>
  <si>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</si>
  <si>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</si>
  <si>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</si>
  <si>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</si>
  <si>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</si>
  <si>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</si>
  <si>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</si>
  <si>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</si>
  <si>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</si>
  <si>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</si>
  <si>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</si>
  <si>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</si>
  <si>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</si>
  <si>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</si>
  <si>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</si>
  <si>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</si>
  <si>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</si>
  <si>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</si>
  <si>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</si>
  <si>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</si>
  <si>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</si>
  <si>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</si>
  <si>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</si>
  <si>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</si>
  <si>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</si>
  <si>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</si>
  <si>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</si>
  <si>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</si>
  <si>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</si>
  <si>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</si>
  <si>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</si>
  <si>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</si>
  <si>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</si>
  <si>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</si>
  <si>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</si>
  <si>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</si>
  <si>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</si>
  <si>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</si>
  <si>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</si>
  <si>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</si>
  <si>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</si>
  <si>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</si>
  <si>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</si>
  <si>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</si>
  <si>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</si>
  <si>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</si>
  <si>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</si>
  <si>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</si>
  <si>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</si>
  <si>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</si>
  <si>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</si>
  <si>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</si>
  <si>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</si>
  <si>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</si>
  <si>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</si>
  <si>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</si>
  <si>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</si>
  <si>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</si>
  <si>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</si>
  <si>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</si>
  <si>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</si>
  <si>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</si>
  <si>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</si>
  <si>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</si>
  <si>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</si>
  <si>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</si>
  <si>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</si>
  <si>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</si>
  <si>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</si>
  <si>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</si>
  <si>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</si>
  <si>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</si>
  <si>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</si>
  <si>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</si>
  <si>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</si>
  <si>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</si>
  <si>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</si>
  <si>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</si>
  <si>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</si>
  <si>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</si>
  <si>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</si>
  <si>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</si>
  <si>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</si>
  <si>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</si>
  <si>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</si>
  <si>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</si>
  <si>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</si>
  <si>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</si>
  <si>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</si>
  <si>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</si>
  <si>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</si>
  <si>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</si>
  <si>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</si>
  <si>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</si>
  <si>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</si>
  <si>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</si>
  <si>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</si>
  <si>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</si>
  <si>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</si>
  <si>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</si>
  <si>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</si>
  <si>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</si>
  <si>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</si>
  <si>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</si>
  <si>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</si>
  <si>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</si>
  <si>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</si>
  <si>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</si>
  <si>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</si>
  <si>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</si>
  <si>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</si>
  <si>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</si>
  <si>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</si>
  <si>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</si>
  <si>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</si>
  <si>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</si>
  <si>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</si>
  <si>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</si>
  <si>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</si>
  <si>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</si>
  <si>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</si>
  <si>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</si>
  <si>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</si>
  <si>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</si>
  <si>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</si>
  <si>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</si>
  <si>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</si>
  <si>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</si>
  <si>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</si>
  <si>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</si>
  <si>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</si>
  <si>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Вл. Друнин</t>
  </si>
  <si>
    <t>Съставител: Ст. Неделчева</t>
  </si>
  <si>
    <t>Ст. Неделчева</t>
  </si>
  <si>
    <t>Ръководител: Вл. Друнин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</si>
  <si>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</si>
  <si>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</si>
  <si>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</si>
  <si>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Ръководител: ………………….Вл. Друнин</t>
  </si>
  <si>
    <t>М. Абрашева</t>
  </si>
  <si>
    <t>към 31.12.2010</t>
  </si>
  <si>
    <t>Българска роза АД гр. Карлово</t>
  </si>
  <si>
    <t>НЕКОНСОЛИДИРАН</t>
  </si>
  <si>
    <t>Дата на съставяне: 28.03.2011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</si>
</sst>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868</v>
      </c>
      <c r="F3" s="217" t="s">
        <v>2</v>
      </c>
      <c r="G3" s="172"/>
      <c r="H3" s="461">
        <v>115009344</v>
      </c>
    </row>
    <row r="4" spans="1:8" ht="15">
      <c r="A4" s="581" t="s">
        <v>273</v>
      </c>
      <c r="B4" s="587"/>
      <c r="C4" s="587"/>
      <c r="D4" s="587"/>
      <c r="E4" s="504" t="s">
        <v>869</v>
      </c>
      <c r="F4" s="583" t="s">
        <v>3</v>
      </c>
      <c r="G4" s="584"/>
      <c r="H4" s="461">
        <v>577</v>
      </c>
    </row>
    <row r="5" spans="1:8" ht="15">
      <c r="A5" s="581" t="s">
        <v>4</v>
      </c>
      <c r="B5" s="582"/>
      <c r="C5" s="582"/>
      <c r="D5" s="582"/>
      <c r="E5" s="505" t="s">
        <v>867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831</v>
      </c>
      <c r="D12" s="151">
        <v>882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114</v>
      </c>
      <c r="D13" s="151">
        <v>201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215</v>
      </c>
      <c r="D14" s="151">
        <v>226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89</v>
      </c>
      <c r="D15" s="151">
        <v>134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12</v>
      </c>
      <c r="D16" s="151">
        <v>18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201</v>
      </c>
      <c r="D17" s="151">
        <v>217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2470</v>
      </c>
      <c r="D19" s="155">
        <f>SUM(D11:D18)</f>
        <v>2686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205</v>
      </c>
      <c r="H20" s="158">
        <v>205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4004</v>
      </c>
      <c r="H21" s="156">
        <f>SUM(H22:H24)</f>
        <v>3527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553</v>
      </c>
      <c r="H22" s="152">
        <v>76</v>
      </c>
    </row>
    <row r="23" spans="1:13" ht="15">
      <c r="A23" s="235" t="s">
        <v>65</v>
      </c>
      <c r="B23" s="241" t="s">
        <v>66</v>
      </c>
      <c r="C23" s="151">
        <v>8</v>
      </c>
      <c r="D23" s="151">
        <v>13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1</v>
      </c>
      <c r="D24" s="151">
        <v>1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4209</v>
      </c>
      <c r="H25" s="154">
        <f>H19+H20+H21</f>
        <v>3732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9</v>
      </c>
      <c r="D27" s="155">
        <f>SUM(D23:D26)</f>
        <v>14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872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872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123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-395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123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4600</v>
      </c>
      <c r="H36" s="154">
        <f>H25+H17+H33</f>
        <v>4477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15</v>
      </c>
      <c r="H48" s="152">
        <v>28</v>
      </c>
    </row>
    <row r="49" spans="1:18" ht="15">
      <c r="A49" s="235" t="s">
        <v>150</v>
      </c>
      <c r="B49" s="241" t="s">
        <v>151</v>
      </c>
      <c r="C49" s="151">
        <v>102</v>
      </c>
      <c r="D49" s="151">
        <v>102</v>
      </c>
      <c r="E49" s="251" t="s">
        <v>50</v>
      </c>
      <c r="F49" s="245" t="s">
        <v>152</v>
      </c>
      <c r="G49" s="154">
        <f>SUM(G43:G48)</f>
        <v>15</v>
      </c>
      <c r="H49" s="154">
        <f>SUM(H43:H48)</f>
        <v>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102</v>
      </c>
      <c r="D51" s="155">
        <f>SUM(D47:D50)</f>
        <v>102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4</v>
      </c>
      <c r="H52" s="152">
        <v>4</v>
      </c>
    </row>
    <row r="53" spans="1:8" ht="15">
      <c r="A53" s="235" t="s">
        <v>161</v>
      </c>
      <c r="B53" s="249" t="s">
        <v>162</v>
      </c>
      <c r="C53" s="151">
        <v>10</v>
      </c>
      <c r="D53" s="151">
        <v>23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2591</v>
      </c>
      <c r="D55" s="155">
        <f>D19+D20+D21+D27+D32+D45+D51+D53+D54</f>
        <v>2825</v>
      </c>
      <c r="E55" s="237" t="s">
        <v>171</v>
      </c>
      <c r="F55" s="261" t="s">
        <v>172</v>
      </c>
      <c r="G55" s="154">
        <f>G49+G51+G52+G53+G54</f>
        <v>19</v>
      </c>
      <c r="H55" s="154">
        <f>H49+H51+H52+H53+H54</f>
        <v>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994</v>
      </c>
      <c r="D58" s="151">
        <v>1054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663</v>
      </c>
      <c r="D59" s="151">
        <v>1385</v>
      </c>
      <c r="E59" s="251" t="s">
        <v>180</v>
      </c>
      <c r="F59" s="242" t="s">
        <v>181</v>
      </c>
      <c r="G59" s="152">
        <v>213</v>
      </c>
      <c r="H59" s="152">
        <v>1113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12</v>
      </c>
      <c r="D61" s="151">
        <v>4</v>
      </c>
      <c r="E61" s="243" t="s">
        <v>188</v>
      </c>
      <c r="F61" s="272" t="s">
        <v>189</v>
      </c>
      <c r="G61" s="154">
        <f>SUM(G62:G68)</f>
        <v>614</v>
      </c>
      <c r="H61" s="154">
        <f>SUM(H62:H68)</f>
        <v>317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70</v>
      </c>
      <c r="H62" s="152">
        <v>71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1669</v>
      </c>
      <c r="D64" s="155">
        <f>SUM(D58:D63)</f>
        <v>2443</v>
      </c>
      <c r="E64" s="237" t="s">
        <v>199</v>
      </c>
      <c r="F64" s="242" t="s">
        <v>200</v>
      </c>
      <c r="G64" s="152">
        <v>454</v>
      </c>
      <c r="H64" s="152">
        <v>139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22</v>
      </c>
      <c r="H65" s="152">
        <v>38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36</v>
      </c>
      <c r="H66" s="152">
        <v>42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19</v>
      </c>
      <c r="H67" s="152">
        <v>20</v>
      </c>
    </row>
    <row r="68" spans="1:8" ht="15">
      <c r="A68" s="235" t="s">
        <v>210</v>
      </c>
      <c r="B68" s="241" t="s">
        <v>211</v>
      </c>
      <c r="C68" s="151">
        <v>980</v>
      </c>
      <c r="D68" s="151">
        <v>421</v>
      </c>
      <c r="E68" s="237" t="s">
        <v>212</v>
      </c>
      <c r="F68" s="242" t="s">
        <v>213</v>
      </c>
      <c r="G68" s="152">
        <v>13</v>
      </c>
      <c r="H68" s="152">
        <v>7</v>
      </c>
    </row>
    <row r="69" spans="1:8" ht="15">
      <c r="A69" s="235" t="s">
        <v>214</v>
      </c>
      <c r="B69" s="241" t="s">
        <v>215</v>
      </c>
      <c r="C69" s="151">
        <v>80</v>
      </c>
      <c r="D69" s="151">
        <v>77</v>
      </c>
      <c r="E69" s="251" t="s">
        <v>77</v>
      </c>
      <c r="F69" s="242" t="s">
        <v>216</v>
      </c>
      <c r="G69" s="152">
        <v>33</v>
      </c>
      <c r="H69" s="152">
        <v>28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18</v>
      </c>
      <c r="D71" s="151">
        <v>18</v>
      </c>
      <c r="E71" s="253" t="s">
        <v>45</v>
      </c>
      <c r="F71" s="273" t="s">
        <v>223</v>
      </c>
      <c r="G71" s="161">
        <f>G59+G60+G61+G69+G70</f>
        <v>860</v>
      </c>
      <c r="H71" s="161">
        <f>H59+H60+H61+H69+H70</f>
        <v>1458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19</v>
      </c>
      <c r="D72" s="151">
        <v>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41</v>
      </c>
      <c r="D74" s="151">
        <v>19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1138</v>
      </c>
      <c r="D75" s="155">
        <f>SUM(D67:D74)</f>
        <v>536</v>
      </c>
      <c r="E75" s="251" t="s">
        <v>159</v>
      </c>
      <c r="F75" s="245" t="s">
        <v>233</v>
      </c>
      <c r="G75" s="152">
        <v>9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869</v>
      </c>
      <c r="H79" s="162">
        <f>H71+H74+H75+H76</f>
        <v>1479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35</v>
      </c>
      <c r="D87" s="151">
        <v>31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</v>
      </c>
      <c r="D88" s="151">
        <v>107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45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45</v>
      </c>
      <c r="D92" s="151">
        <v>46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2897</v>
      </c>
      <c r="D93" s="155">
        <f>D64+D75+D84+D91+D92</f>
        <v>3163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5488</v>
      </c>
      <c r="D94" s="164">
        <f>D93+D55</f>
        <v>5988</v>
      </c>
      <c r="E94" s="449" t="s">
        <v>269</v>
      </c>
      <c r="F94" s="289" t="s">
        <v>270</v>
      </c>
      <c r="G94" s="165">
        <f>G36+G39+G55+G79</f>
        <v>5488</v>
      </c>
      <c r="H94" s="165">
        <f>H36+H39+H55+H79</f>
        <v>5988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5" t="s">
        <v>859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Българска роза АД гр. Карлово</v>
      </c>
      <c r="C2" s="590"/>
      <c r="D2" s="590"/>
      <c r="E2" s="590"/>
      <c r="F2" s="577" t="s">
        <v>2</v>
      </c>
      <c r="G2" s="577"/>
      <c r="H2" s="526">
        <f>'справка №1-БАЛАНС'!H3</f>
        <v>115009344</v>
      </c>
    </row>
    <row r="3" spans="1:8" ht="15">
      <c r="A3" s="467" t="s">
        <v>273</v>
      </c>
      <c r="B3" s="590" t="str">
        <f>'справка №1-БАЛАНС'!E4</f>
        <v>НЕКОНСОЛИДИРАН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76" t="str">
        <f>'справка №1-БАЛАНС'!E5</f>
        <v>към 31.12.2010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2848</v>
      </c>
      <c r="D9" s="46">
        <v>2404</v>
      </c>
      <c r="E9" s="298" t="s">
        <v>283</v>
      </c>
      <c r="F9" s="549" t="s">
        <v>284</v>
      </c>
      <c r="G9" s="550">
        <v>5073</v>
      </c>
      <c r="H9" s="550">
        <v>3692</v>
      </c>
    </row>
    <row r="10" spans="1:8" ht="12">
      <c r="A10" s="298" t="s">
        <v>285</v>
      </c>
      <c r="B10" s="299" t="s">
        <v>286</v>
      </c>
      <c r="C10" s="46">
        <v>437</v>
      </c>
      <c r="D10" s="46">
        <v>622</v>
      </c>
      <c r="E10" s="298" t="s">
        <v>287</v>
      </c>
      <c r="F10" s="549" t="s">
        <v>288</v>
      </c>
      <c r="G10" s="550">
        <v>0</v>
      </c>
      <c r="H10" s="550">
        <v>4</v>
      </c>
    </row>
    <row r="11" spans="1:8" ht="12">
      <c r="A11" s="298" t="s">
        <v>289</v>
      </c>
      <c r="B11" s="299" t="s">
        <v>290</v>
      </c>
      <c r="C11" s="46">
        <v>248</v>
      </c>
      <c r="D11" s="46">
        <v>241</v>
      </c>
      <c r="E11" s="300" t="s">
        <v>291</v>
      </c>
      <c r="F11" s="549" t="s">
        <v>292</v>
      </c>
      <c r="G11" s="550">
        <v>292</v>
      </c>
      <c r="H11" s="550">
        <v>236</v>
      </c>
    </row>
    <row r="12" spans="1:8" ht="12">
      <c r="A12" s="298" t="s">
        <v>293</v>
      </c>
      <c r="B12" s="299" t="s">
        <v>294</v>
      </c>
      <c r="C12" s="46">
        <v>820</v>
      </c>
      <c r="D12" s="46">
        <v>811</v>
      </c>
      <c r="E12" s="300" t="s">
        <v>77</v>
      </c>
      <c r="F12" s="549" t="s">
        <v>295</v>
      </c>
      <c r="G12" s="550">
        <v>143</v>
      </c>
      <c r="H12" s="550">
        <v>97</v>
      </c>
    </row>
    <row r="13" spans="1:18" ht="12">
      <c r="A13" s="298" t="s">
        <v>296</v>
      </c>
      <c r="B13" s="299" t="s">
        <v>297</v>
      </c>
      <c r="C13" s="46">
        <v>115</v>
      </c>
      <c r="D13" s="46">
        <v>123</v>
      </c>
      <c r="E13" s="301" t="s">
        <v>50</v>
      </c>
      <c r="F13" s="551" t="s">
        <v>298</v>
      </c>
      <c r="G13" s="548">
        <f>SUM(G9:G12)</f>
        <v>5508</v>
      </c>
      <c r="H13" s="548">
        <f>SUM(H9:H12)</f>
        <v>4029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76</v>
      </c>
      <c r="D14" s="46">
        <v>49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565</v>
      </c>
      <c r="D15" s="47">
        <v>-22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170</v>
      </c>
      <c r="D16" s="47">
        <v>153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5279</v>
      </c>
      <c r="D19" s="49">
        <f>SUM(D9:D15)+D16</f>
        <v>4381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91</v>
      </c>
      <c r="D22" s="46">
        <v>31</v>
      </c>
      <c r="E22" s="304" t="s">
        <v>324</v>
      </c>
      <c r="F22" s="552" t="s">
        <v>325</v>
      </c>
      <c r="G22" s="550">
        <v>3</v>
      </c>
      <c r="H22" s="550">
        <v>2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3</v>
      </c>
      <c r="D24" s="46">
        <v>3</v>
      </c>
      <c r="E24" s="301" t="s">
        <v>102</v>
      </c>
      <c r="F24" s="554" t="s">
        <v>332</v>
      </c>
      <c r="G24" s="548">
        <f>SUM(G19:G23)</f>
        <v>3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14</v>
      </c>
      <c r="D25" s="46">
        <v>10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108</v>
      </c>
      <c r="D26" s="49">
        <f>SUM(D22:D25)</f>
        <v>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5387</v>
      </c>
      <c r="D28" s="50">
        <f>D26+D19</f>
        <v>4425</v>
      </c>
      <c r="E28" s="127" t="s">
        <v>337</v>
      </c>
      <c r="F28" s="554" t="s">
        <v>338</v>
      </c>
      <c r="G28" s="548">
        <f>G13+G15+G24</f>
        <v>5511</v>
      </c>
      <c r="H28" s="548">
        <f>H13+H15+H24</f>
        <v>4031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124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394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5387</v>
      </c>
      <c r="D33" s="49">
        <f>D28-D31+D32</f>
        <v>4425</v>
      </c>
      <c r="E33" s="127" t="s">
        <v>351</v>
      </c>
      <c r="F33" s="554" t="s">
        <v>352</v>
      </c>
      <c r="G33" s="53">
        <f>G32-G31+G28</f>
        <v>5511</v>
      </c>
      <c r="H33" s="53">
        <f>H32-H31+H28</f>
        <v>4031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124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394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1</v>
      </c>
      <c r="D38" s="126">
        <v>1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123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395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123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395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5511</v>
      </c>
      <c r="D42" s="53">
        <f>D33+D35+D39</f>
        <v>4426</v>
      </c>
      <c r="E42" s="128" t="s">
        <v>378</v>
      </c>
      <c r="F42" s="129" t="s">
        <v>379</v>
      </c>
      <c r="G42" s="53">
        <f>G39+G33</f>
        <v>5511</v>
      </c>
      <c r="H42" s="53">
        <f>H39+H33</f>
        <v>4426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856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40630</v>
      </c>
      <c r="C48" s="427" t="s">
        <v>380</v>
      </c>
      <c r="D48" s="588" t="s">
        <v>860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9" t="s">
        <v>858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31.12.2010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5181</v>
      </c>
      <c r="D10" s="54">
        <v>4614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-3139</v>
      </c>
      <c r="D11" s="54">
        <v>-3687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-963</v>
      </c>
      <c r="D13" s="54">
        <v>-986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-145</v>
      </c>
      <c r="D14" s="54">
        <v>-141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-87</v>
      </c>
      <c r="D17" s="54">
        <v>-30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-20</v>
      </c>
      <c r="D19" s="54">
        <v>-33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828</v>
      </c>
      <c r="D20" s="55">
        <f>SUM(D10:D19)</f>
        <v>-273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-27</v>
      </c>
      <c r="D22" s="54">
        <v>-92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23</v>
      </c>
      <c r="D23" s="54">
        <v>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1</v>
      </c>
      <c r="D25" s="54">
        <v>2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</v>
      </c>
      <c r="D32" s="55">
        <f>SUM(D22:D31)</f>
        <v>-78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750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-890</v>
      </c>
      <c r="D37" s="54">
        <v>-341</v>
      </c>
      <c r="E37" s="130"/>
      <c r="F37" s="130"/>
    </row>
    <row r="38" spans="1:6" ht="12">
      <c r="A38" s="332" t="s">
        <v>438</v>
      </c>
      <c r="B38" s="333" t="s">
        <v>439</v>
      </c>
      <c r="C38" s="54">
        <v>-13</v>
      </c>
      <c r="D38" s="54">
        <v>-20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</v>
      </c>
      <c r="D40" s="54">
        <v>-1</v>
      </c>
      <c r="E40" s="130"/>
      <c r="F40" s="130"/>
    </row>
    <row r="41" spans="1:8" ht="12">
      <c r="A41" s="332" t="s">
        <v>444</v>
      </c>
      <c r="B41" s="333" t="s">
        <v>445</v>
      </c>
      <c r="C41" s="54">
        <v>-14</v>
      </c>
      <c r="D41" s="54">
        <v>-10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-918</v>
      </c>
      <c r="D42" s="55">
        <f>SUM(D34:D41)</f>
        <v>378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-93</v>
      </c>
      <c r="D43" s="55">
        <f>D42+D32+D20</f>
        <v>27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138</v>
      </c>
      <c r="D44" s="132">
        <v>111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45</v>
      </c>
      <c r="D45" s="55">
        <f>D44+D43</f>
        <v>138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45</v>
      </c>
      <c r="D46" s="56">
        <v>138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861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31.12.2010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205</v>
      </c>
      <c r="F11" s="58">
        <f>'справка №1-БАЛАНС'!H22</f>
        <v>76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872</v>
      </c>
      <c r="J11" s="58">
        <f>'справка №1-БАЛАНС'!H29+'справка №1-БАЛАНС'!H32</f>
        <v>-395</v>
      </c>
      <c r="K11" s="60">
        <v>0</v>
      </c>
      <c r="L11" s="344">
        <f>SUM(C11:K11)</f>
        <v>4477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205</v>
      </c>
      <c r="F15" s="61">
        <f t="shared" si="2"/>
        <v>76</v>
      </c>
      <c r="G15" s="61">
        <f t="shared" si="2"/>
        <v>0</v>
      </c>
      <c r="H15" s="61">
        <f t="shared" si="2"/>
        <v>3451</v>
      </c>
      <c r="I15" s="61">
        <f t="shared" si="2"/>
        <v>872</v>
      </c>
      <c r="J15" s="61">
        <f t="shared" si="2"/>
        <v>-395</v>
      </c>
      <c r="K15" s="61">
        <f t="shared" si="2"/>
        <v>0</v>
      </c>
      <c r="L15" s="344">
        <f t="shared" si="1"/>
        <v>4477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123</v>
      </c>
      <c r="J16" s="345">
        <f>+'справка №1-БАЛАНС'!G32</f>
        <v>0</v>
      </c>
      <c r="K16" s="60">
        <v>0</v>
      </c>
      <c r="L16" s="344">
        <f t="shared" si="1"/>
        <v>123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477</v>
      </c>
      <c r="G17" s="62">
        <f t="shared" si="3"/>
        <v>0</v>
      </c>
      <c r="H17" s="62">
        <f t="shared" si="3"/>
        <v>0</v>
      </c>
      <c r="I17" s="62">
        <f t="shared" si="3"/>
        <v>-477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477</v>
      </c>
      <c r="G19" s="60">
        <v>0</v>
      </c>
      <c r="H19" s="60">
        <v>0</v>
      </c>
      <c r="I19" s="60">
        <v>-477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-395</v>
      </c>
      <c r="J20" s="60">
        <v>395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205</v>
      </c>
      <c r="F29" s="59">
        <f t="shared" si="6"/>
        <v>553</v>
      </c>
      <c r="G29" s="59">
        <f t="shared" si="6"/>
        <v>0</v>
      </c>
      <c r="H29" s="59">
        <f t="shared" si="6"/>
        <v>3451</v>
      </c>
      <c r="I29" s="59">
        <f t="shared" si="6"/>
        <v>123</v>
      </c>
      <c r="J29" s="59">
        <f t="shared" si="6"/>
        <v>0</v>
      </c>
      <c r="K29" s="59">
        <f t="shared" si="6"/>
        <v>0</v>
      </c>
      <c r="L29" s="344">
        <f t="shared" si="1"/>
        <v>4600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205</v>
      </c>
      <c r="F32" s="59">
        <f t="shared" si="7"/>
        <v>553</v>
      </c>
      <c r="G32" s="59">
        <f t="shared" si="7"/>
        <v>0</v>
      </c>
      <c r="H32" s="59">
        <f t="shared" si="7"/>
        <v>3451</v>
      </c>
      <c r="I32" s="59">
        <f t="shared" si="7"/>
        <v>123</v>
      </c>
      <c r="J32" s="59">
        <f t="shared" si="7"/>
        <v>0</v>
      </c>
      <c r="K32" s="59">
        <f t="shared" si="7"/>
        <v>0</v>
      </c>
      <c r="L32" s="344">
        <f t="shared" si="1"/>
        <v>4600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859</v>
      </c>
      <c r="E38" s="591"/>
      <c r="F38" s="591"/>
      <c r="G38" s="591"/>
      <c r="H38" s="591"/>
      <c r="I38" s="591"/>
      <c r="J38" s="15" t="s">
        <v>862</v>
      </c>
      <c r="K38" s="15" t="s">
        <v>858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382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към 31.12.2010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06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9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9" t="s">
        <v>527</v>
      </c>
      <c r="R5" s="599" t="s">
        <v>528</v>
      </c>
    </row>
    <row r="6" spans="1:18" s="100" customFormat="1" ht="48">
      <c r="A6" s="604"/>
      <c r="B6" s="605"/>
      <c r="C6" s="607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0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0"/>
      <c r="R6" s="600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1498</v>
      </c>
      <c r="E10" s="189">
        <v>7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616</v>
      </c>
      <c r="L10" s="65">
        <v>58</v>
      </c>
      <c r="M10" s="65">
        <v>0</v>
      </c>
      <c r="N10" s="74">
        <f aca="true" t="shared" si="4" ref="N10:N39">K10+L10-M10</f>
        <v>674</v>
      </c>
      <c r="O10" s="65">
        <v>0</v>
      </c>
      <c r="P10" s="65">
        <v>0</v>
      </c>
      <c r="Q10" s="74">
        <f t="shared" si="0"/>
        <v>674</v>
      </c>
      <c r="R10" s="74">
        <f t="shared" si="1"/>
        <v>831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1609</v>
      </c>
      <c r="E11" s="189">
        <v>24</v>
      </c>
      <c r="F11" s="189">
        <v>59</v>
      </c>
      <c r="G11" s="74">
        <f t="shared" si="2"/>
        <v>1574</v>
      </c>
      <c r="H11" s="65">
        <v>0</v>
      </c>
      <c r="I11" s="65">
        <v>0</v>
      </c>
      <c r="J11" s="74">
        <f t="shared" si="3"/>
        <v>1574</v>
      </c>
      <c r="K11" s="65">
        <v>1409</v>
      </c>
      <c r="L11" s="65">
        <v>110</v>
      </c>
      <c r="M11" s="65">
        <v>59</v>
      </c>
      <c r="N11" s="74">
        <f t="shared" si="4"/>
        <v>1460</v>
      </c>
      <c r="O11" s="65">
        <v>0</v>
      </c>
      <c r="P11" s="65">
        <v>0</v>
      </c>
      <c r="Q11" s="74">
        <f t="shared" si="0"/>
        <v>1460</v>
      </c>
      <c r="R11" s="74">
        <f t="shared" si="1"/>
        <v>114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581</v>
      </c>
      <c r="E12" s="189">
        <v>11</v>
      </c>
      <c r="F12" s="189">
        <v>0</v>
      </c>
      <c r="G12" s="74">
        <f t="shared" si="2"/>
        <v>592</v>
      </c>
      <c r="H12" s="65">
        <v>0</v>
      </c>
      <c r="I12" s="65">
        <v>0</v>
      </c>
      <c r="J12" s="74">
        <f t="shared" si="3"/>
        <v>592</v>
      </c>
      <c r="K12" s="65">
        <v>354</v>
      </c>
      <c r="L12" s="65">
        <v>23</v>
      </c>
      <c r="M12" s="65">
        <v>0</v>
      </c>
      <c r="N12" s="74">
        <f t="shared" si="4"/>
        <v>377</v>
      </c>
      <c r="O12" s="65">
        <v>0</v>
      </c>
      <c r="P12" s="65">
        <v>0</v>
      </c>
      <c r="Q12" s="74">
        <f t="shared" si="0"/>
        <v>377</v>
      </c>
      <c r="R12" s="74">
        <f t="shared" si="1"/>
        <v>215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398</v>
      </c>
      <c r="E13" s="189">
        <v>1</v>
      </c>
      <c r="F13" s="189">
        <v>0</v>
      </c>
      <c r="G13" s="74">
        <f t="shared" si="2"/>
        <v>399</v>
      </c>
      <c r="H13" s="65">
        <v>0</v>
      </c>
      <c r="I13" s="65">
        <v>0</v>
      </c>
      <c r="J13" s="74">
        <f t="shared" si="3"/>
        <v>399</v>
      </c>
      <c r="K13" s="65">
        <v>264</v>
      </c>
      <c r="L13" s="65">
        <v>46</v>
      </c>
      <c r="M13" s="65">
        <v>0</v>
      </c>
      <c r="N13" s="74">
        <f t="shared" si="4"/>
        <v>310</v>
      </c>
      <c r="O13" s="65">
        <v>0</v>
      </c>
      <c r="P13" s="65">
        <v>0</v>
      </c>
      <c r="Q13" s="74">
        <f t="shared" si="0"/>
        <v>310</v>
      </c>
      <c r="R13" s="74">
        <f t="shared" si="1"/>
        <v>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51</v>
      </c>
      <c r="E14" s="189">
        <v>0</v>
      </c>
      <c r="F14" s="189">
        <v>0</v>
      </c>
      <c r="G14" s="74">
        <f t="shared" si="2"/>
        <v>51</v>
      </c>
      <c r="H14" s="65">
        <v>0</v>
      </c>
      <c r="I14" s="65">
        <v>0</v>
      </c>
      <c r="J14" s="74">
        <f t="shared" si="3"/>
        <v>51</v>
      </c>
      <c r="K14" s="65">
        <v>33</v>
      </c>
      <c r="L14" s="65">
        <v>6</v>
      </c>
      <c r="M14" s="65">
        <v>0</v>
      </c>
      <c r="N14" s="74">
        <f t="shared" si="4"/>
        <v>39</v>
      </c>
      <c r="O14" s="65">
        <v>0</v>
      </c>
      <c r="P14" s="65">
        <v>0</v>
      </c>
      <c r="Q14" s="74">
        <f t="shared" si="0"/>
        <v>39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217</v>
      </c>
      <c r="E15" s="457">
        <v>17</v>
      </c>
      <c r="F15" s="457">
        <v>33</v>
      </c>
      <c r="G15" s="74">
        <f t="shared" si="2"/>
        <v>201</v>
      </c>
      <c r="H15" s="458">
        <v>0</v>
      </c>
      <c r="I15" s="458">
        <v>0</v>
      </c>
      <c r="J15" s="74">
        <f t="shared" si="3"/>
        <v>201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201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5372</v>
      </c>
      <c r="E17" s="194">
        <f>SUM(E9:E16)</f>
        <v>60</v>
      </c>
      <c r="F17" s="194">
        <f>SUM(F9:F16)</f>
        <v>92</v>
      </c>
      <c r="G17" s="74">
        <f t="shared" si="2"/>
        <v>5340</v>
      </c>
      <c r="H17" s="75">
        <f>SUM(H9:H16)</f>
        <v>0</v>
      </c>
      <c r="I17" s="75">
        <f>SUM(I9:I16)</f>
        <v>0</v>
      </c>
      <c r="J17" s="74">
        <f t="shared" si="3"/>
        <v>5340</v>
      </c>
      <c r="K17" s="75">
        <f>SUM(K9:K16)</f>
        <v>2686</v>
      </c>
      <c r="L17" s="75">
        <f>SUM(L9:L16)</f>
        <v>243</v>
      </c>
      <c r="M17" s="75">
        <f>SUM(M9:M16)</f>
        <v>59</v>
      </c>
      <c r="N17" s="74">
        <f t="shared" si="4"/>
        <v>2870</v>
      </c>
      <c r="O17" s="75">
        <f>SUM(O9:O16)</f>
        <v>0</v>
      </c>
      <c r="P17" s="75">
        <f>SUM(P9:P16)</f>
        <v>0</v>
      </c>
      <c r="Q17" s="74">
        <f t="shared" si="5"/>
        <v>2870</v>
      </c>
      <c r="R17" s="74">
        <f t="shared" si="6"/>
        <v>2470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51</v>
      </c>
      <c r="E21" s="189">
        <v>0</v>
      </c>
      <c r="F21" s="189">
        <v>0</v>
      </c>
      <c r="G21" s="74">
        <f t="shared" si="2"/>
        <v>51</v>
      </c>
      <c r="H21" s="65">
        <v>0</v>
      </c>
      <c r="I21" s="65">
        <v>0</v>
      </c>
      <c r="J21" s="74">
        <f t="shared" si="3"/>
        <v>51</v>
      </c>
      <c r="K21" s="65">
        <v>39</v>
      </c>
      <c r="L21" s="65">
        <v>4</v>
      </c>
      <c r="M21" s="65">
        <v>0</v>
      </c>
      <c r="N21" s="74">
        <f t="shared" si="4"/>
        <v>43</v>
      </c>
      <c r="O21" s="65">
        <v>0</v>
      </c>
      <c r="P21" s="65">
        <v>0</v>
      </c>
      <c r="Q21" s="74">
        <f t="shared" si="5"/>
        <v>43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52</v>
      </c>
      <c r="H25" s="66">
        <f t="shared" si="7"/>
        <v>0</v>
      </c>
      <c r="I25" s="66">
        <f t="shared" si="7"/>
        <v>0</v>
      </c>
      <c r="J25" s="67">
        <f t="shared" si="3"/>
        <v>52</v>
      </c>
      <c r="K25" s="66">
        <f t="shared" si="7"/>
        <v>39</v>
      </c>
      <c r="L25" s="66">
        <f t="shared" si="7"/>
        <v>4</v>
      </c>
      <c r="M25" s="66">
        <f t="shared" si="7"/>
        <v>0</v>
      </c>
      <c r="N25" s="67">
        <f t="shared" si="4"/>
        <v>43</v>
      </c>
      <c r="O25" s="66">
        <f t="shared" si="7"/>
        <v>0</v>
      </c>
      <c r="P25" s="66">
        <f t="shared" si="7"/>
        <v>0</v>
      </c>
      <c r="Q25" s="67">
        <f t="shared" si="5"/>
        <v>43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5424</v>
      </c>
      <c r="E40" s="438">
        <f>E17+E18+E19+E25+E38+E39</f>
        <v>60</v>
      </c>
      <c r="F40" s="438">
        <f aca="true" t="shared" si="13" ref="F40:R40">F17+F18+F19+F25+F38+F39</f>
        <v>92</v>
      </c>
      <c r="G40" s="438">
        <f t="shared" si="13"/>
        <v>5392</v>
      </c>
      <c r="H40" s="438">
        <f t="shared" si="13"/>
        <v>0</v>
      </c>
      <c r="I40" s="438">
        <f t="shared" si="13"/>
        <v>0</v>
      </c>
      <c r="J40" s="438">
        <f t="shared" si="13"/>
        <v>5392</v>
      </c>
      <c r="K40" s="438">
        <f t="shared" si="13"/>
        <v>2725</v>
      </c>
      <c r="L40" s="438">
        <f t="shared" si="13"/>
        <v>247</v>
      </c>
      <c r="M40" s="438">
        <f t="shared" si="13"/>
        <v>59</v>
      </c>
      <c r="N40" s="438">
        <f t="shared" si="13"/>
        <v>2913</v>
      </c>
      <c r="O40" s="438">
        <f t="shared" si="13"/>
        <v>0</v>
      </c>
      <c r="P40" s="438">
        <f t="shared" si="13"/>
        <v>0</v>
      </c>
      <c r="Q40" s="438">
        <f t="shared" si="13"/>
        <v>2913</v>
      </c>
      <c r="R40" s="438">
        <f t="shared" si="13"/>
        <v>2479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08"/>
      <c r="L44" s="608"/>
      <c r="M44" s="608"/>
      <c r="N44" s="608"/>
      <c r="O44" s="597" t="s">
        <v>779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866</v>
      </c>
      <c r="K45" s="349"/>
      <c r="L45" s="349"/>
      <c r="M45" s="349"/>
      <c r="N45" s="349"/>
      <c r="O45" s="349"/>
      <c r="P45" s="349" t="s">
        <v>858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28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31.12.2010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102</v>
      </c>
      <c r="D16" s="119">
        <f>+D17+D18</f>
        <v>0</v>
      </c>
      <c r="E16" s="120">
        <f t="shared" si="0"/>
        <v>102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102</v>
      </c>
      <c r="D17" s="108">
        <v>0</v>
      </c>
      <c r="E17" s="120">
        <f t="shared" si="0"/>
        <v>102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102</v>
      </c>
      <c r="D19" s="104">
        <f>D11+D15+D16</f>
        <v>0</v>
      </c>
      <c r="E19" s="118">
        <f>E11+E15+E16</f>
        <v>102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980</v>
      </c>
      <c r="D28" s="108">
        <v>980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80</v>
      </c>
      <c r="D29" s="108">
        <v>80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18</v>
      </c>
      <c r="D31" s="108">
        <v>18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19</v>
      </c>
      <c r="D35" s="108">
        <v>19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41</v>
      </c>
      <c r="D42" s="108">
        <v>41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1138</v>
      </c>
      <c r="D43" s="104">
        <f>D24+D28+D29+D31+D30+D32+D33+D38</f>
        <v>1138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1240</v>
      </c>
      <c r="D44" s="103">
        <f>D43+D21+D19+D9</f>
        <v>1138</v>
      </c>
      <c r="E44" s="118">
        <f>E43+E21+E19+E9</f>
        <v>102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28</v>
      </c>
      <c r="D64" s="108"/>
      <c r="E64" s="119">
        <f t="shared" si="1"/>
        <v>28</v>
      </c>
      <c r="F64" s="110"/>
    </row>
    <row r="65" spans="1:6" ht="12">
      <c r="A65" s="396" t="s">
        <v>707</v>
      </c>
      <c r="B65" s="397" t="s">
        <v>708</v>
      </c>
      <c r="C65" s="109">
        <v>28</v>
      </c>
      <c r="D65" s="109">
        <v>0</v>
      </c>
      <c r="E65" s="119">
        <f t="shared" si="1"/>
        <v>28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28</v>
      </c>
      <c r="D66" s="103">
        <f>D52+D56+D61+D62+D63+D64</f>
        <v>0</v>
      </c>
      <c r="E66" s="119">
        <f t="shared" si="1"/>
        <v>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70</v>
      </c>
      <c r="D71" s="105">
        <f>SUM(D72:D74)</f>
        <v>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70</v>
      </c>
      <c r="D73" s="108">
        <v>70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213</v>
      </c>
      <c r="D75" s="103">
        <f>D76+D78</f>
        <v>213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213</v>
      </c>
      <c r="D78" s="108">
        <v>213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544</v>
      </c>
      <c r="D85" s="104">
        <f>SUM(D86:D90)+D94</f>
        <v>544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454</v>
      </c>
      <c r="D87" s="108">
        <v>454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22</v>
      </c>
      <c r="D88" s="108">
        <v>22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36</v>
      </c>
      <c r="D89" s="108">
        <v>36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33</v>
      </c>
      <c r="D95" s="108">
        <v>33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860</v>
      </c>
      <c r="D96" s="104">
        <f>D85+D80+D75+D71+D95</f>
        <v>860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888</v>
      </c>
      <c r="D97" s="104">
        <f>D96+D68+D66</f>
        <v>860</v>
      </c>
      <c r="E97" s="104">
        <f>E96+E68+E66</f>
        <v>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31.12.2010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860</v>
      </c>
      <c r="F30" s="623"/>
      <c r="G30" s="623"/>
      <c r="H30" s="420" t="s">
        <v>779</v>
      </c>
      <c r="I30" s="623" t="s">
        <v>858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31.12.2010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865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Drunin</cp:lastModifiedBy>
  <cp:lastPrinted>2011-03-25T10:16:16Z</cp:lastPrinted>
  <dcterms:created xsi:type="dcterms:W3CDTF">2000-06-29T12:02:40Z</dcterms:created>
  <dcterms:modified xsi:type="dcterms:W3CDTF">2011-03-25T10:17:13Z</dcterms:modified>
  <cp:category/>
  <cp:version/>
  <cp:contentType/>
  <cp:contentStatus/>
</cp:coreProperties>
</file>