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<sst xmlns="http://schemas.openxmlformats.org/spreadsheetml/2006/main" count="1069" uniqueCount="877">
  <si>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</si>
  <si>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</si>
  <si>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</si>
  <si>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</si>
  <si>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</si>
  <si>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</si>
  <si>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</si>
  <si>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</si>
  <si>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</si>
  <si>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</si>
  <si>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</si>
  <si>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</si>
  <si>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</si>
  <si>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</si>
  <si>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</si>
  <si>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</si>
  <si>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</si>
  <si>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</si>
  <si>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</si>
  <si>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</si>
  <si>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</si>
  <si>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</si>
  <si>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</si>
  <si>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</si>
  <si>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</si>
  <si>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</si>
  <si>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</si>
  <si>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</si>
  <si>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</si>
  <si>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</si>
  <si>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</si>
  <si>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</si>
  <si>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</si>
  <si>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</si>
  <si>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</si>
  <si>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</si>
  <si>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</si>
  <si>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</si>
  <si>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</si>
  <si>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</si>
  <si>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</si>
  <si>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</si>
  <si>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</si>
  <si>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</si>
  <si>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</si>
  <si>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</si>
  <si>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</si>
  <si>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</si>
  <si>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</si>
  <si>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</si>
  <si>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</si>
  <si>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</si>
  <si>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</si>
  <si>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</si>
  <si>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</si>
  <si>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</si>
  <si>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</si>
  <si>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</si>
  <si>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</si>
  <si>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</si>
  <si>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</si>
  <si>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</si>
  <si>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</si>
  <si>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</si>
  <si>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</si>
  <si>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</si>
  <si>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</si>
  <si>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</si>
  <si>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</si>
  <si>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</si>
  <si>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</si>
  <si>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</si>
  <si>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</si>
  <si>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</si>
  <si>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</si>
  <si>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</si>
  <si>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</si>
  <si>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</si>
  <si>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</si>
  <si>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</si>
  <si>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</si>
  <si>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</si>
  <si>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</si>
  <si>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</si>
  <si>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</si>
  <si>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</si>
  <si>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</si>
  <si>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</si>
  <si>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</si>
  <si>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</si>
  <si>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</si>
  <si>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</si>
  <si>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</si>
  <si>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</si>
  <si>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</si>
  <si>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</si>
  <si>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</si>
  <si>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</si>
  <si>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</si>
  <si>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</si>
  <si>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</si>
  <si>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</si>
  <si>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</si>
  <si>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</si>
  <si>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</si>
  <si>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</si>
  <si>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</si>
  <si>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</si>
  <si>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</si>
  <si>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</si>
  <si>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</si>
  <si>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</si>
  <si>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</si>
  <si>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</si>
  <si>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</si>
  <si>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</si>
  <si>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</si>
  <si>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</si>
  <si>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</si>
  <si>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</si>
  <si>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</si>
  <si>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</si>
  <si>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</si>
  <si>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</si>
  <si>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</si>
  <si>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</si>
  <si>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</si>
  <si>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</si>
  <si>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</si>
  <si>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</si>
  <si>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</si>
  <si>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</si>
  <si>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</si>
  <si>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</si>
  <si>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</si>
  <si>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</si>
  <si>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</si>
  <si>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</si>
  <si>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</si>
  <si>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</si>
  <si>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</si>
  <si>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</si>
  <si>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</si>
  <si>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</si>
  <si>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</si>
  <si>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</si>
  <si>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</si>
  <si>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</si>
  <si>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</si>
  <si>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</si>
  <si>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</si>
  <si>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</si>
  <si>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</si>
  <si>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</si>
  <si>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</si>
  <si>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</si>
  <si>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</si>
  <si>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</si>
  <si>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</si>
  <si>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</si>
  <si>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</si>
  <si>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</si>
  <si>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</si>
  <si>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</si>
  <si>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</si>
  <si>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</si>
  <si>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</si>
  <si>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</si>
  <si>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</si>
  <si>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</si>
  <si>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</si>
  <si>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</si>
  <si>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</si>
  <si>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</si>
  <si>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</si>
  <si>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</si>
  <si>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</si>
  <si>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</si>
  <si>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</si>
  <si>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</si>
  <si>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</si>
  <si>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</si>
  <si>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</si>
  <si>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</si>
  <si>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</si>
  <si>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</si>
  <si>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</si>
  <si>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</si>
  <si>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</si>
  <si>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</si>
  <si>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</si>
  <si>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</si>
  <si>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</si>
  <si>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</si>
  <si>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</si>
  <si>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</si>
  <si>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</si>
  <si>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</si>
  <si>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</si>
  <si>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</si>
  <si>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</si>
  <si>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</si>
  <si>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</si>
  <si>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</si>
  <si>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</si>
  <si>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</si>
  <si>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</si>
  <si>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</si>
  <si>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</si>
  <si>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</si>
  <si>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</si>
  <si>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</si>
  <si>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</si>
  <si>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</si>
  <si>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</si>
  <si>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</si>
  <si>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</si>
  <si>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</si>
  <si>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</si>
  <si>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</si>
  <si>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</si>
  <si>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</si>
  <si>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</si>
  <si>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</si>
  <si>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</si>
  <si>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</si>
  <si>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</si>
  <si>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</si>
  <si>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</si>
  <si>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</si>
  <si>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</si>
  <si>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</si>
  <si>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</si>
  <si>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</si>
  <si>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</si>
  <si>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</si>
  <si>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</si>
  <si>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</si>
  <si>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</si>
  <si>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</si>
  <si>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</si>
  <si>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</si>
  <si>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</si>
  <si>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</si>
  <si>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</si>
  <si>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</si>
  <si>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</si>
  <si>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</si>
  <si>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</si>
  <si>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</si>
  <si>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</si>
  <si>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</si>
  <si>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</si>
  <si>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</si>
  <si>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</si>
  <si>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</si>
  <si>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</si>
  <si>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</si>
  <si>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</si>
  <si>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</si>
  <si>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</si>
  <si>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</si>
  <si>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</si>
  <si>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</si>
  <si>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</si>
  <si>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</si>
  <si>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</si>
  <si>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</si>
  <si>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</si>
  <si>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</si>
  <si>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</si>
  <si>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</si>
  <si>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</si>
  <si>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</si>
  <si>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</si>
  <si>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</si>
  <si>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</si>
  <si>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</si>
  <si>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</si>
  <si>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</si>
  <si>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</si>
  <si>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</si>
  <si>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</si>
  <si>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</si>
  <si>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</si>
  <si>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</si>
  <si>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</si>
  <si>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</si>
  <si>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</si>
  <si>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</si>
  <si>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</si>
  <si>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</si>
  <si>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</si>
  <si>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</si>
  <si>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</si>
  <si>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</si>
  <si>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</si>
  <si>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</si>
  <si>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</si>
  <si>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</si>
  <si>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</si>
  <si>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</si>
  <si>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</si>
  <si>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</si>
  <si>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</si>
  <si>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</si>
  <si>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</si>
  <si>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</si>
  <si>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</si>
  <si>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</si>
  <si>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</si>
  <si>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</si>
  <si>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</si>
  <si>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</si>
  <si>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</si>
  <si>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</si>
  <si>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</si>
  <si>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</si>
  <si>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</si>
  <si>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</si>
  <si>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</si>
  <si>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</si>
  <si>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</si>
  <si>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</si>
  <si>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</si>
  <si>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</si>
  <si>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</si>
  <si>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</si>
  <si>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</si>
  <si>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</si>
  <si>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</si>
  <si>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</si>
  <si>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</si>
  <si>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</si>
  <si>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</si>
  <si>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</si>
  <si>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</si>
  <si>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</si>
  <si>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</si>
  <si>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</si>
  <si>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</si>
  <si>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</si>
  <si>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</si>
  <si>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</si>
  <si>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</si>
  <si>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</si>
  <si>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</si>
  <si>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</si>
  <si>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</si>
  <si>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</si>
  <si>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</si>
  <si>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</si>
  <si>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</si>
  <si>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</si>
  <si>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</si>
  <si>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</si>
  <si>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</si>
  <si>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</si>
  <si>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</si>
  <si>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</si>
  <si>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</si>
  <si>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</si>
  <si>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</si>
  <si>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</si>
  <si>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</si>
  <si>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</si>
  <si>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</si>
  <si>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</si>
  <si>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</si>
  <si>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</si>
  <si>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</si>
  <si>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</si>
  <si>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</si>
  <si>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</si>
  <si>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</si>
  <si>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</si>
  <si>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</si>
  <si>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</si>
  <si>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</si>
  <si>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</si>
  <si>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</si>
  <si>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</si>
  <si>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</si>
  <si>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</si>
  <si>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</si>
  <si>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</si>
  <si>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</si>
  <si>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</si>
  <si>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</si>
  <si>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</si>
  <si>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</si>
  <si>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</si>
  <si>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</si>
  <si>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</si>
  <si>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</si>
  <si>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</si>
  <si>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</si>
  <si>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</si>
  <si>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</si>
  <si>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</si>
  <si>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</si>
  <si>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</si>
  <si>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</si>
  <si>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</si>
  <si>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</si>
  <si>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</si>
  <si>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</si>
  <si>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</si>
  <si>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</si>
  <si>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</si>
  <si>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</si>
  <si>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</si>
  <si>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</si>
  <si>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</si>
  <si>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</si>
  <si>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</si>
  <si>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</si>
  <si>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</si>
  <si>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</si>
  <si>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</si>
  <si>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</si>
  <si>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</si>
  <si>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</si>
  <si>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</si>
  <si>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</si>
  <si>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</si>
  <si>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</si>
  <si>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</si>
  <si>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</si>
  <si>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</si>
  <si>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</si>
  <si>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</si>
  <si>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</si>
  <si>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</si>
  <si>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</si>
  <si>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</si>
  <si>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</si>
  <si>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</si>
  <si>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</si>
  <si>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</si>
  <si>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</si>
  <si>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</si>
  <si>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</si>
  <si>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</si>
  <si>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</si>
  <si>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</si>
  <si>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</si>
  <si>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</si>
  <si>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</si>
  <si>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</si>
  <si>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</si>
  <si>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</si>
  <si>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</si>
  <si>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</si>
  <si>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</si>
  <si>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</si>
  <si>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</si>
  <si>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</si>
  <si>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</si>
  <si>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</si>
  <si>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</si>
  <si>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</si>
  <si>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</si>
  <si>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</si>
  <si>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</si>
  <si>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</si>
  <si>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</si>
  <si>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</si>
  <si>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</si>
  <si>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</si>
  <si>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</si>
  <si>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</si>
  <si>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</si>
  <si>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</si>
  <si>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</si>
  <si>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</si>
  <si>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</si>
  <si>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</si>
  <si>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</si>
  <si>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</si>
  <si>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</si>
  <si>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</si>
  <si>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</si>
  <si>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</si>
  <si>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</si>
  <si>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</si>
  <si>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</si>
  <si>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</si>
  <si>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</si>
  <si>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</si>
  <si>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</si>
  <si>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</si>
  <si>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</si>
  <si>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</si>
  <si>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</si>
  <si>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</si>
  <si>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</si>
  <si>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</si>
  <si>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</si>
  <si>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</si>
  <si>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</si>
  <si>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</si>
  <si>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</si>
  <si>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</si>
  <si>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</si>
  <si>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</si>
  <si>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</si>
  <si>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</si>
  <si>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</si>
  <si>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</si>
  <si>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</si>
  <si>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</si>
  <si>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</si>
  <si>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</si>
  <si>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</si>
  <si>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</si>
  <si>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</si>
  <si>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</si>
  <si>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</si>
  <si>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</si>
  <si>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</si>
  <si>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</si>
  <si>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</si>
  <si>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</si>
  <si>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</si>
  <si>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</si>
  <si>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</si>
  <si>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</si>
  <si>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</si>
  <si>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</si>
  <si>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</si>
  <si>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</si>
  <si>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</si>
  <si>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</si>
  <si>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</si>
  <si>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</si>
  <si>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</si>
  <si>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</si>
  <si>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</si>
  <si>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</si>
  <si>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</si>
  <si>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</si>
  <si>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</si>
  <si>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</si>
  <si>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</si>
  <si>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</si>
  <si>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</si>
  <si>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</si>
  <si>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</si>
  <si>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</si>
  <si>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</si>
  <si>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</si>
  <si>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</si>
  <si>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</si>
  <si>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</si>
  <si>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</si>
  <si>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</si>
  <si>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</si>
  <si>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</si>
  <si>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</si>
  <si>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</si>
  <si>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</si>
  <si>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</si>
  <si>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</si>
  <si>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</si>
  <si>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</si>
  <si>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</si>
  <si>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</si>
  <si>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</si>
  <si>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</si>
  <si>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</si>
  <si>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</si>
  <si>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</si>
  <si>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</si>
  <si>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</si>
  <si>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</si>
  <si>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</si>
  <si>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</si>
  <si>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</si>
  <si>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</si>
  <si>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</si>
  <si>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</si>
  <si>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</si>
  <si>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</si>
  <si>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</si>
  <si>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</si>
  <si>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</si>
  <si>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</si>
  <si>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</si>
  <si>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</si>
  <si>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</si>
  <si>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</si>
  <si>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</si>
  <si>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</si>
  <si>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</si>
  <si>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</si>
  <si>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</si>
  <si>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</si>
  <si>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</si>
  <si>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</si>
  <si>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</si>
  <si>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</si>
  <si>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</si>
  <si>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</si>
  <si>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</si>
  <si>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</si>
  <si>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</si>
  <si>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</si>
  <si>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</si>
  <si>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</si>
  <si>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</si>
  <si>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</si>
  <si>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</si>
  <si>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</si>
  <si>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</si>
  <si>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</si>
  <si>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</si>
  <si>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</si>
  <si>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</si>
  <si>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</si>
  <si>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</si>
  <si>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</si>
  <si>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</si>
  <si>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</si>
  <si>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</si>
  <si>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</si>
  <si>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</si>
  <si>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</si>
  <si>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</si>
  <si>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</si>
  <si>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</si>
  <si>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</si>
  <si>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</si>
  <si>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</si>
  <si>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</si>
  <si>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</si>
  <si>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</si>
  <si>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</si>
  <si>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</si>
  <si>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</si>
  <si>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</si>
  <si>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</si>
  <si>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</si>
  <si>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</si>
  <si>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</si>
  <si>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</si>
  <si>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</si>
  <si>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</si>
  <si>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</si>
  <si>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</si>
  <si>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</si>
  <si>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</si>
  <si>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</si>
  <si>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</si>
  <si>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</si>
  <si>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</si>
  <si>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</si>
  <si>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</si>
  <si>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</si>
  <si>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</si>
  <si>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</si>
  <si>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</si>
  <si>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</si>
  <si>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</si>
  <si>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</si>
  <si>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</si>
  <si>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</si>
  <si>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</si>
  <si>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</si>
  <si>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</si>
  <si>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</si>
  <si>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</si>
  <si>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</si>
  <si>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</si>
  <si>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</si>
  <si>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</si>
  <si>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</si>
  <si>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</si>
  <si>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</si>
  <si>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</si>
  <si>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</si>
  <si>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</si>
  <si>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</si>
  <si>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</si>
  <si>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</si>
  <si>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</si>
  <si>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</si>
  <si>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</si>
  <si>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</si>
  <si>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</si>
  <si>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</si>
  <si>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</si>
  <si>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</si>
  <si>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</si>
  <si>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</si>
  <si>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</si>
  <si>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</si>
  <si>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</si>
  <si>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</si>
  <si>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</si>
  <si>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</si>
  <si>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</si>
  <si>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</si>
  <si>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</si>
  <si>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</si>
  <si>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</si>
  <si>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</si>
  <si>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</si>
  <si>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</si>
  <si>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</si>
  <si>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</si>
  <si>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</si>
  <si>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</si>
  <si>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</si>
  <si>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</si>
  <si>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</si>
  <si>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</si>
  <si>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</si>
  <si>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</si>
  <si>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</si>
  <si>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</si>
  <si>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</si>
  <si>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</si>
  <si>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</si>
  <si>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</si>
  <si>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</si>
  <si>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</si>
  <si>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</si>
  <si>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</si>
  <si>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</si>
  <si>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</si>
  <si>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</si>
  <si>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</si>
  <si>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</si>
  <si>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</si>
  <si>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</si>
  <si>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</si>
  <si>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</si>
  <si>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</si>
  <si>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</si>
  <si>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</si>
  <si>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</si>
  <si>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</si>
  <si>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</si>
  <si>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</si>
  <si>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</si>
  <si>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</si>
  <si>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</si>
  <si>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</si>
  <si>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</si>
  <si>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</si>
  <si>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</si>
  <si>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</si>
  <si>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</si>
  <si>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</si>
  <si>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</si>
  <si>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</si>
  <si>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</si>
  <si>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</si>
  <si>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</si>
  <si>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</si>
  <si>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</si>
  <si>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</si>
  <si>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</si>
  <si>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</si>
  <si>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</si>
  <si>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</si>
  <si>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</si>
  <si>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</si>
  <si>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</si>
  <si>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</si>
  <si>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</si>
  <si>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</si>
  <si>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</si>
  <si>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</si>
  <si>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</si>
  <si>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</si>
  <si>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</si>
  <si>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</si>
  <si>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</si>
  <si>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</si>
  <si>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</si>
  <si>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</si>
  <si>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</si>
  <si>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</si>
  <si>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</si>
  <si>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</si>
  <si>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</si>
  <si>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</si>
  <si>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</si>
  <si>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</si>
  <si>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</si>
  <si>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</si>
  <si>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</si>
  <si>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</si>
  <si>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</si>
  <si>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</si>
  <si>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</si>
  <si>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</si>
  <si>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</si>
  <si>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</si>
  <si>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</si>
  <si>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</si>
  <si>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</si>
  <si>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</si>
  <si>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</si>
  <si>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</si>
  <si>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</si>
  <si>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</si>
  <si>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</si>
  <si>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</si>
  <si>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</si>
  <si>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</si>
  <si>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</si>
  <si>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</si>
  <si>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</si>
  <si>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</si>
  <si>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</si>
  <si>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</si>
  <si>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</si>
  <si>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</si>
  <si>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</si>
  <si>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</si>
  <si>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</si>
  <si>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</si>
  <si>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</si>
  <si>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</si>
  <si>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</si>
  <si>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</si>
  <si>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</si>
  <si>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</si>
  <si>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</si>
  <si>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</si>
  <si>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</si>
  <si>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</si>
  <si>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</si>
  <si>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</si>
  <si>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</si>
  <si>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</si>
  <si>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</si>
  <si>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</si>
  <si>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</si>
  <si>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</si>
  <si>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</si>
  <si>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</si>
  <si>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</si>
  <si>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</si>
  <si>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</si>
  <si>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</si>
  <si>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</si>
  <si>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</si>
  <si>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</si>
  <si>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</si>
  <si>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</si>
  <si>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</si>
  <si>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</si>
  <si>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</si>
  <si>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</si>
  <si>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</si>
  <si>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Българска роза АД гр. Карлово</t>
  </si>
  <si>
    <t>неконсолидиран</t>
  </si>
  <si>
    <t>Вл. Друнин</t>
  </si>
  <si>
    <t>Дата на съставяне: 27.04.2010</t>
  </si>
  <si>
    <t>Съставител: Ст. Неделчева</t>
  </si>
  <si>
    <t>Ст. Неделчева</t>
  </si>
  <si>
    <t>Ръководител: Вл. Друнин</t>
  </si>
  <si>
    <t xml:space="preserve"> Ръководител : Вл. Друнин</t>
  </si>
  <si>
    <t xml:space="preserve">Дата на съставяне: 27.04.2010                        </t>
  </si>
  <si>
    <t>Съставител:  Ст. Неделчева</t>
  </si>
  <si>
    <t>Съставител: …………………Ст. Неделчева</t>
  </si>
  <si>
    <t>Ръководител: ………………….Вл. Друнин</t>
  </si>
  <si>
    <t>М. Абрашева</t>
  </si>
  <si>
    <t>към 30.06.2010</t>
  </si>
  <si>
    <t xml:space="preserve">Дата на съставяне:         27.07.2010                             </t>
  </si>
  <si>
    <t xml:space="preserve">Дата  на съставяне: 27.07.2010                                                                                                                              </t>
  </si>
  <si>
    <t>Дата на съставяне:27.07.2010</t>
  </si>
  <si>
    <t>Дата на съставяне: 27.07.2010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</si>
</sst>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859</v>
      </c>
      <c r="F3" s="217" t="s">
        <v>2</v>
      </c>
      <c r="G3" s="172"/>
      <c r="H3" s="461">
        <v>115009344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>
        <v>577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1008</v>
      </c>
      <c r="D11" s="151">
        <v>1008</v>
      </c>
      <c r="E11" s="237" t="s">
        <v>22</v>
      </c>
      <c r="F11" s="242" t="s">
        <v>23</v>
      </c>
      <c r="G11" s="152">
        <v>268</v>
      </c>
      <c r="H11" s="152">
        <v>268</v>
      </c>
    </row>
    <row r="12" spans="1:8" ht="15">
      <c r="A12" s="235" t="s">
        <v>24</v>
      </c>
      <c r="B12" s="241" t="s">
        <v>25</v>
      </c>
      <c r="C12" s="151">
        <v>854</v>
      </c>
      <c r="D12" s="151">
        <v>882</v>
      </c>
      <c r="E12" s="237" t="s">
        <v>26</v>
      </c>
      <c r="F12" s="242" t="s">
        <v>27</v>
      </c>
      <c r="G12" s="153">
        <v>268</v>
      </c>
      <c r="H12" s="153">
        <v>268</v>
      </c>
    </row>
    <row r="13" spans="1:8" ht="15">
      <c r="A13" s="235" t="s">
        <v>28</v>
      </c>
      <c r="B13" s="241" t="s">
        <v>29</v>
      </c>
      <c r="C13" s="151">
        <v>159</v>
      </c>
      <c r="D13" s="151">
        <v>201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215</v>
      </c>
      <c r="D14" s="151">
        <v>226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111</v>
      </c>
      <c r="D15" s="151">
        <v>134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15</v>
      </c>
      <c r="D16" s="151">
        <v>18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221</v>
      </c>
      <c r="D17" s="151">
        <v>217</v>
      </c>
      <c r="E17" s="243" t="s">
        <v>46</v>
      </c>
      <c r="F17" s="245" t="s">
        <v>47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2583</v>
      </c>
      <c r="D19" s="155">
        <f>SUM(D11:D18)</f>
        <v>2686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205</v>
      </c>
      <c r="H20" s="158">
        <v>205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4004</v>
      </c>
      <c r="H21" s="156">
        <f>SUM(H22:H24)</f>
        <v>3527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553</v>
      </c>
      <c r="H22" s="152">
        <v>76</v>
      </c>
    </row>
    <row r="23" spans="1:13" ht="15">
      <c r="A23" s="235" t="s">
        <v>66</v>
      </c>
      <c r="B23" s="241" t="s">
        <v>67</v>
      </c>
      <c r="C23" s="151">
        <v>10</v>
      </c>
      <c r="D23" s="151">
        <v>13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3451</v>
      </c>
      <c r="H24" s="152">
        <v>3451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4209</v>
      </c>
      <c r="H25" s="154">
        <f>H19+H20+H21</f>
        <v>3732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14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872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0</v>
      </c>
      <c r="H28" s="152">
        <v>872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-395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4500</v>
      </c>
      <c r="H36" s="154">
        <f>H25+H17+H33</f>
        <v>4477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22</v>
      </c>
      <c r="H48" s="152">
        <v>28</v>
      </c>
    </row>
    <row r="49" spans="1:18" ht="15">
      <c r="A49" s="235" t="s">
        <v>151</v>
      </c>
      <c r="B49" s="241" t="s">
        <v>152</v>
      </c>
      <c r="C49" s="151">
        <v>102</v>
      </c>
      <c r="D49" s="151">
        <v>102</v>
      </c>
      <c r="E49" s="251" t="s">
        <v>51</v>
      </c>
      <c r="F49" s="245" t="s">
        <v>153</v>
      </c>
      <c r="G49" s="154">
        <f>SUM(G43:G48)</f>
        <v>22</v>
      </c>
      <c r="H49" s="154">
        <f>SUM(H43:H48)</f>
        <v>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102</v>
      </c>
      <c r="D51" s="155">
        <f>SUM(D47:D50)</f>
        <v>102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</v>
      </c>
      <c r="H52" s="152">
        <v>4</v>
      </c>
    </row>
    <row r="53" spans="1:8" ht="15">
      <c r="A53" s="235" t="s">
        <v>162</v>
      </c>
      <c r="B53" s="249" t="s">
        <v>163</v>
      </c>
      <c r="C53" s="151">
        <v>10</v>
      </c>
      <c r="D53" s="151">
        <v>23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2706</v>
      </c>
      <c r="D55" s="155">
        <f>D19+D20+D21+D27+D32+D45+D51+D53+D54</f>
        <v>2825</v>
      </c>
      <c r="E55" s="237" t="s">
        <v>172</v>
      </c>
      <c r="F55" s="261" t="s">
        <v>173</v>
      </c>
      <c r="G55" s="154">
        <f>G49+G51+G52+G53+G54</f>
        <v>26</v>
      </c>
      <c r="H55" s="154">
        <f>H49+H51+H52+H53+H54</f>
        <v>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969</v>
      </c>
      <c r="D58" s="151">
        <v>1054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1879</v>
      </c>
      <c r="D59" s="151">
        <v>1385</v>
      </c>
      <c r="E59" s="251" t="s">
        <v>181</v>
      </c>
      <c r="F59" s="242" t="s">
        <v>182</v>
      </c>
      <c r="G59" s="152">
        <v>1030</v>
      </c>
      <c r="H59" s="152">
        <v>1113</v>
      </c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15</v>
      </c>
      <c r="D61" s="151">
        <v>4</v>
      </c>
      <c r="E61" s="243" t="s">
        <v>189</v>
      </c>
      <c r="F61" s="272" t="s">
        <v>190</v>
      </c>
      <c r="G61" s="154">
        <f>SUM(G62:G68)</f>
        <v>767</v>
      </c>
      <c r="H61" s="154">
        <f>SUM(H62:H68)</f>
        <v>317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71</v>
      </c>
      <c r="H62" s="152">
        <v>71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2863</v>
      </c>
      <c r="D64" s="155">
        <f>SUM(D58:D63)</f>
        <v>2443</v>
      </c>
      <c r="E64" s="237" t="s">
        <v>200</v>
      </c>
      <c r="F64" s="242" t="s">
        <v>201</v>
      </c>
      <c r="G64" s="152">
        <v>551</v>
      </c>
      <c r="H64" s="152">
        <v>139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36</v>
      </c>
      <c r="H65" s="152">
        <v>38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>
        <v>42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47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554</v>
      </c>
      <c r="D68" s="151">
        <v>421</v>
      </c>
      <c r="E68" s="237" t="s">
        <v>213</v>
      </c>
      <c r="F68" s="242" t="s">
        <v>214</v>
      </c>
      <c r="G68" s="152">
        <v>18</v>
      </c>
      <c r="H68" s="152">
        <v>7</v>
      </c>
    </row>
    <row r="69" spans="1:8" ht="15">
      <c r="A69" s="235" t="s">
        <v>215</v>
      </c>
      <c r="B69" s="241" t="s">
        <v>216</v>
      </c>
      <c r="C69" s="151">
        <v>106</v>
      </c>
      <c r="D69" s="151">
        <v>77</v>
      </c>
      <c r="E69" s="251" t="s">
        <v>78</v>
      </c>
      <c r="F69" s="242" t="s">
        <v>217</v>
      </c>
      <c r="G69" s="152">
        <v>88</v>
      </c>
      <c r="H69" s="152">
        <v>28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>
        <v>18</v>
      </c>
      <c r="D71" s="151">
        <v>18</v>
      </c>
      <c r="E71" s="253" t="s">
        <v>46</v>
      </c>
      <c r="F71" s="273" t="s">
        <v>224</v>
      </c>
      <c r="G71" s="161">
        <f>G59+G60+G61+G69+G70</f>
        <v>1885</v>
      </c>
      <c r="H71" s="161">
        <f>H59+H60+H61+H69+H70</f>
        <v>1458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55</v>
      </c>
      <c r="D74" s="151">
        <v>19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789</v>
      </c>
      <c r="D75" s="155">
        <f>SUM(D67:D74)</f>
        <v>536</v>
      </c>
      <c r="E75" s="251" t="s">
        <v>160</v>
      </c>
      <c r="F75" s="245" t="s">
        <v>234</v>
      </c>
      <c r="G75" s="152">
        <v>16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1901</v>
      </c>
      <c r="H79" s="162">
        <f>H71+H74+H75+H76</f>
        <v>1479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31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</v>
      </c>
      <c r="D88" s="151">
        <v>107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43</v>
      </c>
      <c r="D92" s="151">
        <v>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3721</v>
      </c>
      <c r="D93" s="155">
        <f>D64+D75+D84+D91+D92</f>
        <v>3163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6427</v>
      </c>
      <c r="D94" s="164">
        <f>D93+D55</f>
        <v>5988</v>
      </c>
      <c r="E94" s="449" t="s">
        <v>270</v>
      </c>
      <c r="F94" s="289" t="s">
        <v>271</v>
      </c>
      <c r="G94" s="165">
        <f>G36+G39+G55+G79</f>
        <v>6427</v>
      </c>
      <c r="H94" s="165">
        <f>H36+H39+H55+H79</f>
        <v>5988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862</v>
      </c>
      <c r="B98" s="432"/>
      <c r="C98" s="584" t="s">
        <v>863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Българска роза АД гр. Карлово</v>
      </c>
      <c r="C2" s="589"/>
      <c r="D2" s="589"/>
      <c r="E2" s="589"/>
      <c r="F2" s="576" t="s">
        <v>2</v>
      </c>
      <c r="G2" s="576"/>
      <c r="H2" s="526">
        <f>'справка №1-БАЛАНС'!H3</f>
        <v>115009344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577</v>
      </c>
    </row>
    <row r="4" spans="1:8" ht="17.25" customHeight="1">
      <c r="A4" s="467" t="s">
        <v>5</v>
      </c>
      <c r="B4" s="590" t="str">
        <f>'справка №1-БАЛАНС'!E5</f>
        <v>към 30.06.2010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1483</v>
      </c>
      <c r="D9" s="46">
        <v>1835</v>
      </c>
      <c r="E9" s="298" t="s">
        <v>284</v>
      </c>
      <c r="F9" s="549" t="s">
        <v>285</v>
      </c>
      <c r="G9" s="550">
        <v>1672</v>
      </c>
      <c r="H9" s="550">
        <v>1780</v>
      </c>
    </row>
    <row r="10" spans="1:8" ht="12">
      <c r="A10" s="298" t="s">
        <v>286</v>
      </c>
      <c r="B10" s="299" t="s">
        <v>287</v>
      </c>
      <c r="C10" s="46">
        <v>207</v>
      </c>
      <c r="D10" s="46">
        <v>319</v>
      </c>
      <c r="E10" s="298" t="s">
        <v>288</v>
      </c>
      <c r="F10" s="549" t="s">
        <v>289</v>
      </c>
      <c r="G10" s="550">
        <v>0</v>
      </c>
      <c r="H10" s="550">
        <v>2</v>
      </c>
    </row>
    <row r="11" spans="1:8" ht="12">
      <c r="A11" s="298" t="s">
        <v>290</v>
      </c>
      <c r="B11" s="299" t="s">
        <v>291</v>
      </c>
      <c r="C11" s="46">
        <v>126</v>
      </c>
      <c r="D11" s="46">
        <v>119</v>
      </c>
      <c r="E11" s="300" t="s">
        <v>292</v>
      </c>
      <c r="F11" s="549" t="s">
        <v>293</v>
      </c>
      <c r="G11" s="550">
        <v>193</v>
      </c>
      <c r="H11" s="550">
        <v>21</v>
      </c>
    </row>
    <row r="12" spans="1:8" ht="12">
      <c r="A12" s="298" t="s">
        <v>294</v>
      </c>
      <c r="B12" s="299" t="s">
        <v>295</v>
      </c>
      <c r="C12" s="46">
        <v>410</v>
      </c>
      <c r="D12" s="46">
        <v>461</v>
      </c>
      <c r="E12" s="300" t="s">
        <v>78</v>
      </c>
      <c r="F12" s="549" t="s">
        <v>296</v>
      </c>
      <c r="G12" s="550">
        <v>72</v>
      </c>
      <c r="H12" s="550">
        <v>50</v>
      </c>
    </row>
    <row r="13" spans="1:18" ht="12">
      <c r="A13" s="298" t="s">
        <v>297</v>
      </c>
      <c r="B13" s="299" t="s">
        <v>298</v>
      </c>
      <c r="C13" s="46">
        <v>61</v>
      </c>
      <c r="D13" s="46">
        <v>69</v>
      </c>
      <c r="E13" s="301" t="s">
        <v>51</v>
      </c>
      <c r="F13" s="551" t="s">
        <v>299</v>
      </c>
      <c r="G13" s="548">
        <f>SUM(G9:G12)</f>
        <v>1937</v>
      </c>
      <c r="H13" s="548">
        <f>SUM(H9:H12)</f>
        <v>1853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18</v>
      </c>
      <c r="D14" s="46">
        <v>21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-516</v>
      </c>
      <c r="D15" s="47">
        <v>-796</v>
      </c>
      <c r="E15" s="296" t="s">
        <v>304</v>
      </c>
      <c r="F15" s="554" t="s">
        <v>305</v>
      </c>
      <c r="G15" s="550">
        <v>0</v>
      </c>
      <c r="H15" s="550">
        <v>0</v>
      </c>
    </row>
    <row r="16" spans="1:8" ht="12">
      <c r="A16" s="298" t="s">
        <v>306</v>
      </c>
      <c r="B16" s="299" t="s">
        <v>307</v>
      </c>
      <c r="C16" s="47">
        <v>50</v>
      </c>
      <c r="D16" s="47">
        <v>66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0</v>
      </c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1839</v>
      </c>
      <c r="D19" s="49">
        <f>SUM(D9:D15)+D16</f>
        <v>2094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69</v>
      </c>
      <c r="D22" s="46">
        <v>0</v>
      </c>
      <c r="E22" s="304" t="s">
        <v>325</v>
      </c>
      <c r="F22" s="552" t="s">
        <v>326</v>
      </c>
      <c r="G22" s="550">
        <v>3</v>
      </c>
      <c r="H22" s="550">
        <v>1</v>
      </c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0</v>
      </c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3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76</v>
      </c>
      <c r="D26" s="49">
        <f>SUM(D22:D25)</f>
        <v>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1915</v>
      </c>
      <c r="D28" s="50">
        <f>D26+D19</f>
        <v>2101</v>
      </c>
      <c r="E28" s="127" t="s">
        <v>338</v>
      </c>
      <c r="F28" s="554" t="s">
        <v>339</v>
      </c>
      <c r="G28" s="548">
        <f>G13+G15+G24</f>
        <v>1940</v>
      </c>
      <c r="H28" s="548">
        <f>H13+H15+H24</f>
        <v>1854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25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247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>
        <v>0</v>
      </c>
      <c r="D31" s="46">
        <v>0</v>
      </c>
      <c r="E31" s="296" t="s">
        <v>853</v>
      </c>
      <c r="F31" s="552" t="s">
        <v>345</v>
      </c>
      <c r="G31" s="550">
        <v>0</v>
      </c>
      <c r="H31" s="550">
        <v>0</v>
      </c>
    </row>
    <row r="32" spans="1:8" ht="12">
      <c r="A32" s="296" t="s">
        <v>346</v>
      </c>
      <c r="B32" s="307" t="s">
        <v>347</v>
      </c>
      <c r="C32" s="46">
        <v>0</v>
      </c>
      <c r="D32" s="46">
        <v>0</v>
      </c>
      <c r="E32" s="296" t="s">
        <v>348</v>
      </c>
      <c r="F32" s="552" t="s">
        <v>349</v>
      </c>
      <c r="G32" s="550">
        <v>0</v>
      </c>
      <c r="H32" s="550">
        <v>0</v>
      </c>
    </row>
    <row r="33" spans="1:18" ht="12">
      <c r="A33" s="128" t="s">
        <v>350</v>
      </c>
      <c r="B33" s="306" t="s">
        <v>351</v>
      </c>
      <c r="C33" s="49">
        <f>C28-C31+C32</f>
        <v>1915</v>
      </c>
      <c r="D33" s="49">
        <f>D28-D31+D32</f>
        <v>2101</v>
      </c>
      <c r="E33" s="127" t="s">
        <v>352</v>
      </c>
      <c r="F33" s="554" t="s">
        <v>353</v>
      </c>
      <c r="G33" s="53">
        <f>G32-G31+G28</f>
        <v>1940</v>
      </c>
      <c r="H33" s="53">
        <f>H32-H31+H28</f>
        <v>1854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25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247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0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23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247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0</v>
      </c>
      <c r="E40" s="127" t="s">
        <v>370</v>
      </c>
      <c r="F40" s="558" t="s">
        <v>372</v>
      </c>
      <c r="G40" s="550">
        <v>0</v>
      </c>
      <c r="H40" s="550">
        <v>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247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1940</v>
      </c>
      <c r="D42" s="53">
        <f>D33+D35+D39</f>
        <v>2101</v>
      </c>
      <c r="E42" s="128" t="s">
        <v>379</v>
      </c>
      <c r="F42" s="129" t="s">
        <v>380</v>
      </c>
      <c r="G42" s="53">
        <f>G39+G33</f>
        <v>1940</v>
      </c>
      <c r="H42" s="53">
        <f>H39+H33</f>
        <v>2101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857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40295</v>
      </c>
      <c r="C48" s="427" t="s">
        <v>381</v>
      </c>
      <c r="D48" s="587" t="s">
        <v>864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861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B49" sqref="B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577</v>
      </c>
    </row>
    <row r="6" spans="1:6" ht="12" customHeight="1">
      <c r="A6" s="471" t="s">
        <v>5</v>
      </c>
      <c r="B6" s="506" t="str">
        <f>'справка №1-БАЛАНС'!E5</f>
        <v>към 30.06.2010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1897</v>
      </c>
      <c r="D10" s="54">
        <v>2216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-1313</v>
      </c>
      <c r="D11" s="54">
        <v>-2156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-440</v>
      </c>
      <c r="D13" s="54">
        <v>-530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-68</v>
      </c>
      <c r="D14" s="54">
        <v>-48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-39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3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18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58</v>
      </c>
      <c r="D20" s="55">
        <f>SUM(D10:D19)</f>
        <v>-521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-20</v>
      </c>
      <c r="D22" s="54">
        <v>-49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</v>
      </c>
      <c r="D25" s="54">
        <v>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-19</v>
      </c>
      <c r="D32" s="55">
        <f>SUM(D22:D31)</f>
        <v>-44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0</v>
      </c>
      <c r="D36" s="54">
        <v>750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-139</v>
      </c>
      <c r="D37" s="54">
        <v>-211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</v>
      </c>
      <c r="D38" s="54">
        <v>-13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0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>
        <v>-6</v>
      </c>
      <c r="D41" s="54">
        <v>-6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-151</v>
      </c>
      <c r="D42" s="55">
        <f>SUM(D34:D41)</f>
        <v>519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-112</v>
      </c>
      <c r="D43" s="55">
        <f>D42+D32+D20</f>
        <v>-46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138</v>
      </c>
      <c r="D44" s="132">
        <v>111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</v>
      </c>
      <c r="D45" s="55">
        <f>D44+D43</f>
        <v>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</v>
      </c>
      <c r="D46" s="56">
        <v>65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L38" sqref="L38:M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30.06.2010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205</v>
      </c>
      <c r="F11" s="58">
        <f>'справка №1-БАЛАНС'!H22</f>
        <v>76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872</v>
      </c>
      <c r="J11" s="58">
        <f>'справка №1-БАЛАНС'!H29+'справка №1-БАЛАНС'!H32</f>
        <v>-395</v>
      </c>
      <c r="K11" s="60">
        <v>0</v>
      </c>
      <c r="L11" s="344">
        <f>SUM(C11:K11)</f>
        <v>4477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485</v>
      </c>
      <c r="B14" s="8" t="s">
        <v>486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487</v>
      </c>
      <c r="B15" s="17" t="s">
        <v>488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205</v>
      </c>
      <c r="F15" s="61">
        <f t="shared" si="2"/>
        <v>76</v>
      </c>
      <c r="G15" s="61">
        <f t="shared" si="2"/>
        <v>0</v>
      </c>
      <c r="H15" s="61">
        <f t="shared" si="2"/>
        <v>3451</v>
      </c>
      <c r="I15" s="61">
        <f t="shared" si="2"/>
        <v>872</v>
      </c>
      <c r="J15" s="61">
        <f t="shared" si="2"/>
        <v>-395</v>
      </c>
      <c r="K15" s="61">
        <f t="shared" si="2"/>
        <v>0</v>
      </c>
      <c r="L15" s="344">
        <f t="shared" si="1"/>
        <v>4477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23</v>
      </c>
      <c r="J16" s="345">
        <f>+'справка №1-БАЛАНС'!G32</f>
        <v>0</v>
      </c>
      <c r="K16" s="60">
        <v>0</v>
      </c>
      <c r="L16" s="344">
        <f t="shared" si="1"/>
        <v>23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477</v>
      </c>
      <c r="G17" s="62">
        <f t="shared" si="3"/>
        <v>0</v>
      </c>
      <c r="H17" s="62">
        <f t="shared" si="3"/>
        <v>0</v>
      </c>
      <c r="I17" s="62">
        <f t="shared" si="3"/>
        <v>-477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>
        <v>0</v>
      </c>
      <c r="E19" s="60">
        <v>0</v>
      </c>
      <c r="F19" s="60">
        <v>477</v>
      </c>
      <c r="G19" s="60">
        <v>0</v>
      </c>
      <c r="H19" s="60">
        <v>0</v>
      </c>
      <c r="I19" s="60">
        <v>-477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497</v>
      </c>
      <c r="B20" s="8" t="s">
        <v>498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-395</v>
      </c>
      <c r="J20" s="60">
        <v>395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503</v>
      </c>
      <c r="B23" s="8" t="s">
        <v>504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503</v>
      </c>
      <c r="B26" s="8" t="s">
        <v>508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509</v>
      </c>
      <c r="B27" s="8" t="s">
        <v>510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511</v>
      </c>
      <c r="B28" s="8" t="s">
        <v>512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205</v>
      </c>
      <c r="F29" s="59">
        <f t="shared" si="6"/>
        <v>553</v>
      </c>
      <c r="G29" s="59">
        <f t="shared" si="6"/>
        <v>0</v>
      </c>
      <c r="H29" s="59">
        <f t="shared" si="6"/>
        <v>3451</v>
      </c>
      <c r="I29" s="59">
        <f t="shared" si="6"/>
        <v>23</v>
      </c>
      <c r="J29" s="59">
        <f t="shared" si="6"/>
        <v>0</v>
      </c>
      <c r="K29" s="59">
        <f t="shared" si="6"/>
        <v>0</v>
      </c>
      <c r="L29" s="344">
        <f t="shared" si="1"/>
        <v>4500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517</v>
      </c>
      <c r="B31" s="8" t="s">
        <v>518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205</v>
      </c>
      <c r="F32" s="59">
        <f t="shared" si="7"/>
        <v>553</v>
      </c>
      <c r="G32" s="59">
        <f t="shared" si="7"/>
        <v>0</v>
      </c>
      <c r="H32" s="59">
        <f t="shared" si="7"/>
        <v>3451</v>
      </c>
      <c r="I32" s="59">
        <f t="shared" si="7"/>
        <v>23</v>
      </c>
      <c r="J32" s="59">
        <f t="shared" si="7"/>
        <v>0</v>
      </c>
      <c r="K32" s="59">
        <f t="shared" si="7"/>
        <v>0</v>
      </c>
      <c r="L32" s="344">
        <f t="shared" si="1"/>
        <v>4500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863</v>
      </c>
      <c r="E38" s="591"/>
      <c r="F38" s="591"/>
      <c r="G38" s="591"/>
      <c r="H38" s="591"/>
      <c r="I38" s="591"/>
      <c r="J38" s="15" t="s">
        <v>866</v>
      </c>
      <c r="K38" s="15" t="s">
        <v>861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T12" sqref="T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Българска роза АД гр. Карлово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30.06.2010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1498</v>
      </c>
      <c r="E10" s="189">
        <v>0</v>
      </c>
      <c r="F10" s="189">
        <v>0</v>
      </c>
      <c r="G10" s="74">
        <f aca="true" t="shared" si="2" ref="G10:G39">D10+E10-F10</f>
        <v>1498</v>
      </c>
      <c r="H10" s="65">
        <v>0</v>
      </c>
      <c r="I10" s="65">
        <v>0</v>
      </c>
      <c r="J10" s="74">
        <f aca="true" t="shared" si="3" ref="J10:J39">G10+H10-I10</f>
        <v>1498</v>
      </c>
      <c r="K10" s="65">
        <v>616</v>
      </c>
      <c r="L10" s="65">
        <v>28</v>
      </c>
      <c r="M10" s="65">
        <v>0</v>
      </c>
      <c r="N10" s="74">
        <f aca="true" t="shared" si="4" ref="N10:N39">K10+L10-M10</f>
        <v>644</v>
      </c>
      <c r="O10" s="65">
        <v>0</v>
      </c>
      <c r="P10" s="65">
        <v>0</v>
      </c>
      <c r="Q10" s="74">
        <f t="shared" si="0"/>
        <v>644</v>
      </c>
      <c r="R10" s="74">
        <f t="shared" si="1"/>
        <v>854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1610</v>
      </c>
      <c r="E11" s="189">
        <v>15</v>
      </c>
      <c r="F11" s="189">
        <v>0</v>
      </c>
      <c r="G11" s="74">
        <f t="shared" si="2"/>
        <v>1625</v>
      </c>
      <c r="H11" s="65">
        <v>0</v>
      </c>
      <c r="I11" s="65">
        <v>0</v>
      </c>
      <c r="J11" s="74">
        <f t="shared" si="3"/>
        <v>1625</v>
      </c>
      <c r="K11" s="65">
        <v>1409</v>
      </c>
      <c r="L11" s="65">
        <v>57</v>
      </c>
      <c r="M11" s="65">
        <v>0</v>
      </c>
      <c r="N11" s="74">
        <f t="shared" si="4"/>
        <v>1466</v>
      </c>
      <c r="O11" s="65">
        <v>0</v>
      </c>
      <c r="P11" s="65">
        <v>0</v>
      </c>
      <c r="Q11" s="74">
        <f t="shared" si="0"/>
        <v>1466</v>
      </c>
      <c r="R11" s="74">
        <f t="shared" si="1"/>
        <v>159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581</v>
      </c>
      <c r="E12" s="189">
        <v>0</v>
      </c>
      <c r="F12" s="189">
        <v>0</v>
      </c>
      <c r="G12" s="74">
        <f t="shared" si="2"/>
        <v>581</v>
      </c>
      <c r="H12" s="65">
        <v>0</v>
      </c>
      <c r="I12" s="65">
        <v>0</v>
      </c>
      <c r="J12" s="74">
        <f t="shared" si="3"/>
        <v>581</v>
      </c>
      <c r="K12" s="65">
        <v>354</v>
      </c>
      <c r="L12" s="65">
        <v>12</v>
      </c>
      <c r="M12" s="65">
        <v>0</v>
      </c>
      <c r="N12" s="74">
        <f t="shared" si="4"/>
        <v>366</v>
      </c>
      <c r="O12" s="65">
        <v>0</v>
      </c>
      <c r="P12" s="65">
        <v>0</v>
      </c>
      <c r="Q12" s="74">
        <f t="shared" si="0"/>
        <v>366</v>
      </c>
      <c r="R12" s="74">
        <f t="shared" si="1"/>
        <v>215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398</v>
      </c>
      <c r="E13" s="189">
        <v>1</v>
      </c>
      <c r="F13" s="189">
        <v>0</v>
      </c>
      <c r="G13" s="74">
        <f t="shared" si="2"/>
        <v>399</v>
      </c>
      <c r="H13" s="65">
        <v>0</v>
      </c>
      <c r="I13" s="65">
        <v>0</v>
      </c>
      <c r="J13" s="74">
        <f t="shared" si="3"/>
        <v>399</v>
      </c>
      <c r="K13" s="65">
        <v>264</v>
      </c>
      <c r="L13" s="65">
        <v>24</v>
      </c>
      <c r="M13" s="65">
        <v>0</v>
      </c>
      <c r="N13" s="74">
        <f t="shared" si="4"/>
        <v>288</v>
      </c>
      <c r="O13" s="65">
        <v>0</v>
      </c>
      <c r="P13" s="65">
        <v>0</v>
      </c>
      <c r="Q13" s="74">
        <f t="shared" si="0"/>
        <v>288</v>
      </c>
      <c r="R13" s="74">
        <f t="shared" si="1"/>
        <v>111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51</v>
      </c>
      <c r="E14" s="189">
        <v>0</v>
      </c>
      <c r="F14" s="189">
        <v>0</v>
      </c>
      <c r="G14" s="74">
        <f t="shared" si="2"/>
        <v>51</v>
      </c>
      <c r="H14" s="65">
        <v>0</v>
      </c>
      <c r="I14" s="65">
        <v>0</v>
      </c>
      <c r="J14" s="74">
        <f t="shared" si="3"/>
        <v>51</v>
      </c>
      <c r="K14" s="65">
        <v>33</v>
      </c>
      <c r="L14" s="65">
        <v>3</v>
      </c>
      <c r="M14" s="65">
        <v>0</v>
      </c>
      <c r="N14" s="74">
        <f t="shared" si="4"/>
        <v>36</v>
      </c>
      <c r="O14" s="65">
        <v>0</v>
      </c>
      <c r="P14" s="65">
        <v>0</v>
      </c>
      <c r="Q14" s="74">
        <f t="shared" si="0"/>
        <v>36</v>
      </c>
      <c r="R14" s="74">
        <f t="shared" si="1"/>
        <v>15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217</v>
      </c>
      <c r="E15" s="457">
        <v>10</v>
      </c>
      <c r="F15" s="457">
        <v>6</v>
      </c>
      <c r="G15" s="74">
        <f t="shared" si="2"/>
        <v>221</v>
      </c>
      <c r="H15" s="458">
        <v>0</v>
      </c>
      <c r="I15" s="458">
        <v>0</v>
      </c>
      <c r="J15" s="74">
        <f t="shared" si="3"/>
        <v>221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221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5373</v>
      </c>
      <c r="E17" s="194">
        <f>SUM(E9:E16)</f>
        <v>26</v>
      </c>
      <c r="F17" s="194">
        <f>SUM(F9:F16)</f>
        <v>6</v>
      </c>
      <c r="G17" s="74">
        <f t="shared" si="2"/>
        <v>5393</v>
      </c>
      <c r="H17" s="75">
        <f>SUM(H9:H16)</f>
        <v>0</v>
      </c>
      <c r="I17" s="75">
        <f>SUM(I9:I16)</f>
        <v>0</v>
      </c>
      <c r="J17" s="74">
        <f t="shared" si="3"/>
        <v>5393</v>
      </c>
      <c r="K17" s="75">
        <f>SUM(K9:K16)</f>
        <v>2686</v>
      </c>
      <c r="L17" s="75">
        <f>SUM(L9:L16)</f>
        <v>124</v>
      </c>
      <c r="M17" s="75">
        <f>SUM(M9:M16)</f>
        <v>0</v>
      </c>
      <c r="N17" s="74">
        <f t="shared" si="4"/>
        <v>2810</v>
      </c>
      <c r="O17" s="75">
        <f>SUM(O9:O16)</f>
        <v>0</v>
      </c>
      <c r="P17" s="75">
        <f>SUM(P9:P16)</f>
        <v>0</v>
      </c>
      <c r="Q17" s="74">
        <f t="shared" si="5"/>
        <v>2810</v>
      </c>
      <c r="R17" s="74">
        <f t="shared" si="6"/>
        <v>2583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51</v>
      </c>
      <c r="E21" s="189">
        <v>0</v>
      </c>
      <c r="F21" s="189">
        <v>0</v>
      </c>
      <c r="G21" s="74">
        <f t="shared" si="2"/>
        <v>51</v>
      </c>
      <c r="H21" s="65">
        <v>0</v>
      </c>
      <c r="I21" s="65">
        <v>0</v>
      </c>
      <c r="J21" s="74">
        <f t="shared" si="3"/>
        <v>51</v>
      </c>
      <c r="K21" s="65">
        <v>39</v>
      </c>
      <c r="L21" s="65">
        <v>2</v>
      </c>
      <c r="M21" s="65">
        <v>0</v>
      </c>
      <c r="N21" s="74">
        <f t="shared" si="4"/>
        <v>41</v>
      </c>
      <c r="O21" s="65">
        <v>0</v>
      </c>
      <c r="P21" s="65">
        <v>0</v>
      </c>
      <c r="Q21" s="74">
        <f t="shared" si="5"/>
        <v>41</v>
      </c>
      <c r="R21" s="74">
        <f t="shared" si="6"/>
        <v>10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52</v>
      </c>
      <c r="H25" s="66">
        <f t="shared" si="7"/>
        <v>0</v>
      </c>
      <c r="I25" s="66">
        <f t="shared" si="7"/>
        <v>0</v>
      </c>
      <c r="J25" s="67">
        <f t="shared" si="3"/>
        <v>52</v>
      </c>
      <c r="K25" s="66">
        <f t="shared" si="7"/>
        <v>39</v>
      </c>
      <c r="L25" s="66">
        <f t="shared" si="7"/>
        <v>2</v>
      </c>
      <c r="M25" s="66">
        <f t="shared" si="7"/>
        <v>0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5425</v>
      </c>
      <c r="E40" s="438">
        <f>E17+E18+E19+E25+E38+E39</f>
        <v>26</v>
      </c>
      <c r="F40" s="438">
        <f aca="true" t="shared" si="13" ref="F40:R40">F17+F18+F19+F25+F38+F39</f>
        <v>6</v>
      </c>
      <c r="G40" s="438">
        <f t="shared" si="13"/>
        <v>5445</v>
      </c>
      <c r="H40" s="438">
        <f t="shared" si="13"/>
        <v>0</v>
      </c>
      <c r="I40" s="438">
        <f t="shared" si="13"/>
        <v>0</v>
      </c>
      <c r="J40" s="438">
        <f t="shared" si="13"/>
        <v>5445</v>
      </c>
      <c r="K40" s="438">
        <f t="shared" si="13"/>
        <v>2725</v>
      </c>
      <c r="L40" s="438">
        <f t="shared" si="13"/>
        <v>126</v>
      </c>
      <c r="M40" s="438">
        <f t="shared" si="13"/>
        <v>0</v>
      </c>
      <c r="N40" s="438">
        <f t="shared" si="13"/>
        <v>2851</v>
      </c>
      <c r="O40" s="438">
        <f t="shared" si="13"/>
        <v>0</v>
      </c>
      <c r="P40" s="438">
        <f t="shared" si="13"/>
        <v>0</v>
      </c>
      <c r="Q40" s="438">
        <f t="shared" si="13"/>
        <v>2851</v>
      </c>
      <c r="R40" s="438">
        <f t="shared" si="13"/>
        <v>2594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8"/>
      <c r="L44" s="608"/>
      <c r="M44" s="608"/>
      <c r="N44" s="608"/>
      <c r="O44" s="609" t="s">
        <v>780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 t="s">
        <v>861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30.06.2010</v>
      </c>
      <c r="C4" s="618"/>
      <c r="D4" s="527" t="s">
        <v>4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102</v>
      </c>
      <c r="D16" s="119">
        <f>+D17+D18</f>
        <v>0</v>
      </c>
      <c r="E16" s="120">
        <f t="shared" si="0"/>
        <v>102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>
        <v>102</v>
      </c>
      <c r="D17" s="108">
        <v>0</v>
      </c>
      <c r="E17" s="120">
        <f t="shared" si="0"/>
        <v>102</v>
      </c>
      <c r="F17" s="106"/>
    </row>
    <row r="18" spans="1:6" ht="12">
      <c r="A18" s="396" t="s">
        <v>624</v>
      </c>
      <c r="B18" s="397" t="s">
        <v>632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102</v>
      </c>
      <c r="D19" s="104">
        <f>D11+D15+D16</f>
        <v>0</v>
      </c>
      <c r="E19" s="118">
        <f>E11+E15+E16</f>
        <v>102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554</v>
      </c>
      <c r="D28" s="108">
        <v>554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106</v>
      </c>
      <c r="D29" s="108">
        <v>106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18</v>
      </c>
      <c r="D31" s="108">
        <v>18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56</v>
      </c>
      <c r="D35" s="108">
        <v>56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4</v>
      </c>
      <c r="D36" s="108">
        <v>4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55</v>
      </c>
      <c r="D38" s="105">
        <f>SUM(D39:D42)</f>
        <v>55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55</v>
      </c>
      <c r="D42" s="108">
        <v>55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794</v>
      </c>
      <c r="D43" s="104">
        <f>D24+D28+D29+D31+D30+D32+D33+D38</f>
        <v>794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896</v>
      </c>
      <c r="D44" s="103">
        <f>D43+D21+D19+D9</f>
        <v>794</v>
      </c>
      <c r="E44" s="118">
        <f>E43+E21+E19+E9</f>
        <v>102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22</v>
      </c>
      <c r="D64" s="108"/>
      <c r="E64" s="119">
        <f t="shared" si="1"/>
        <v>22</v>
      </c>
      <c r="F64" s="110"/>
    </row>
    <row r="65" spans="1:6" ht="12">
      <c r="A65" s="396" t="s">
        <v>708</v>
      </c>
      <c r="B65" s="397" t="s">
        <v>709</v>
      </c>
      <c r="C65" s="109">
        <v>22</v>
      </c>
      <c r="D65" s="109">
        <v>0</v>
      </c>
      <c r="E65" s="119">
        <f t="shared" si="1"/>
        <v>22</v>
      </c>
      <c r="F65" s="111">
        <v>0</v>
      </c>
    </row>
    <row r="66" spans="1:16" ht="12">
      <c r="A66" s="398" t="s">
        <v>710</v>
      </c>
      <c r="B66" s="394" t="s">
        <v>711</v>
      </c>
      <c r="C66" s="103">
        <f>C52+C56+C61+C62+C63+C64</f>
        <v>22</v>
      </c>
      <c r="D66" s="103">
        <f>D52+D56+D61+D62+D63+D64</f>
        <v>0</v>
      </c>
      <c r="E66" s="119">
        <f t="shared" si="1"/>
        <v>22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71</v>
      </c>
      <c r="D71" s="105">
        <f>SUM(D72:D74)</f>
        <v>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71</v>
      </c>
      <c r="D73" s="108">
        <v>71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1030</v>
      </c>
      <c r="D75" s="103">
        <f>D76+D78</f>
        <v>1030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1030</v>
      </c>
      <c r="D78" s="108">
        <v>1030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697</v>
      </c>
      <c r="D85" s="104">
        <f>SUM(D86:D90)+D94</f>
        <v>697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551</v>
      </c>
      <c r="D87" s="108">
        <v>551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36</v>
      </c>
      <c r="D88" s="108">
        <v>36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2</v>
      </c>
      <c r="D91" s="108">
        <v>2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47</v>
      </c>
      <c r="D94" s="108">
        <v>47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88</v>
      </c>
      <c r="D95" s="108">
        <v>88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1886</v>
      </c>
      <c r="D96" s="104">
        <f>D85+D80+D75+D71+D95</f>
        <v>1886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1908</v>
      </c>
      <c r="D97" s="104">
        <f>D96+D68+D66</f>
        <v>1886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875</v>
      </c>
      <c r="B109" s="614"/>
      <c r="C109" s="614" t="s">
        <v>868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5</v>
      </c>
      <c r="B5" s="622" t="str">
        <f>'справка №1-БАЛАНС'!E5</f>
        <v>към 30.06.2010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818</v>
      </c>
      <c r="E30" s="623" t="s">
        <v>864</v>
      </c>
      <c r="F30" s="623"/>
      <c r="G30" s="623"/>
      <c r="H30" s="420" t="s">
        <v>780</v>
      </c>
      <c r="I30" s="623" t="s">
        <v>861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821</v>
      </c>
      <c r="B6" s="629" t="str">
        <f>'справка №1-БАЛАНС'!E5</f>
        <v>към 30.06.2010</v>
      </c>
      <c r="C6" s="629"/>
      <c r="D6" s="510"/>
      <c r="E6" s="569" t="s">
        <v>4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830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551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545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551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545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551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 t="s">
        <v>159</v>
      </c>
      <c r="E62" s="429"/>
      <c r="F62" s="442"/>
    </row>
    <row r="63" spans="1:6" ht="12.75">
      <c r="A63" s="36" t="s">
        <v>542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545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551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830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551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545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551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 t="s">
        <v>159</v>
      </c>
      <c r="E115" s="429"/>
      <c r="F115" s="442"/>
    </row>
    <row r="116" spans="1:6" ht="12.75">
      <c r="A116" s="36" t="s">
        <v>542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545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551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545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551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869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870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Drunin</cp:lastModifiedBy>
  <cp:lastPrinted>2009-04-27T12:42:11Z</cp:lastPrinted>
  <dcterms:created xsi:type="dcterms:W3CDTF">2000-06-29T12:02:40Z</dcterms:created>
  <dcterms:modified xsi:type="dcterms:W3CDTF">2010-07-26T11:53:12Z</dcterms:modified>
  <cp:category/>
  <cp:version/>
  <cp:contentType/>
  <cp:contentStatus/>
</cp:coreProperties>
</file>