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<sst xmlns="http://schemas.openxmlformats.org/spreadsheetml/2006/main" count="1994" uniqueCount="693">
  <si>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</si>
  <si>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</si>
  <si>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</si>
  <si>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</si>
  <si>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</si>
  <si>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</si>
  <si>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</si>
  <si>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</si>
  <si>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</si>
  <si>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</si>
  <si>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</si>
  <si>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</si>
  <si>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</si>
  <si>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</si>
  <si>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</si>
  <si>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</si>
  <si>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</si>
  <si>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</si>
  <si>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</si>
  <si>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</si>
  <si>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</si>
  <si>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</si>
  <si>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</si>
  <si>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</si>
  <si>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</si>
  <si>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</si>
  <si>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</si>
  <si>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</si>
  <si>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</si>
  <si>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</si>
  <si>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</si>
  <si>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</si>
  <si>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</si>
  <si>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</si>
  <si>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</si>
  <si>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</si>
  <si>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</si>
  <si>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</si>
  <si>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</si>
  <si>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</si>
  <si>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</si>
  <si>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</si>
  <si>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</si>
  <si>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</si>
  <si>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</si>
  <si>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</si>
  <si>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</si>
  <si>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</si>
  <si>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</si>
  <si>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</si>
  <si>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</si>
  <si>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</si>
  <si>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</si>
  <si>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</si>
  <si>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</si>
  <si>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</si>
  <si>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</si>
  <si>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</si>
  <si>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</si>
  <si>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</si>
  <si>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</si>
  <si>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</si>
  <si>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</si>
  <si>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</si>
  <si>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</si>
  <si>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</si>
  <si>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</si>
  <si>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</si>
  <si>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</si>
  <si>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</si>
  <si>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</si>
  <si>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</si>
  <si>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</si>
  <si>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</si>
  <si>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</si>
  <si>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</si>
  <si>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</si>
  <si>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</si>
  <si>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</si>
  <si>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</si>
  <si>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</si>
  <si>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</si>
  <si>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</si>
  <si>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</si>
  <si>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</si>
  <si>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</si>
  <si>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</si>
  <si>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</si>
  <si>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</si>
  <si>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</si>
  <si>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</si>
  <si>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</si>
  <si>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</si>
  <si>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</si>
  <si>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</si>
  <si>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</si>
  <si>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</si>
  <si>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</si>
  <si>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</si>
  <si>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</si>
  <si>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</si>
  <si>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</si>
  <si>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</si>
  <si>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</si>
  <si>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</si>
  <si>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</si>
  <si>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</si>
  <si>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</si>
  <si>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</si>
  <si>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</si>
  <si>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</si>
  <si>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</si>
  <si>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</si>
  <si>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</si>
  <si>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</si>
  <si>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</si>
  <si>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</si>
  <si>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</si>
  <si>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</si>
  <si>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</si>
  <si>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</si>
  <si>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</si>
  <si>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</si>
  <si>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</si>
  <si>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</si>
  <si>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</si>
  <si>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</si>
  <si>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</si>
  <si>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</si>
  <si>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</si>
  <si>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</si>
  <si>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</si>
  <si>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</si>
  <si>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</si>
  <si>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</si>
  <si>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</si>
  <si>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</si>
  <si>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</si>
  <si>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</si>
  <si>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</si>
  <si>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</si>
  <si>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</si>
  <si>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</si>
  <si>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</si>
  <si>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</si>
  <si>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</si>
  <si>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</si>
  <si>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</si>
  <si>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</si>
  <si>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</si>
  <si>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</si>
  <si>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</si>
  <si>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</si>
  <si>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</si>
  <si>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</si>
  <si>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</si>
  <si>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</si>
  <si>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</si>
  <si>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</si>
  <si>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</si>
  <si>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</si>
  <si>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</si>
  <si>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</si>
  <si>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</si>
  <si>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</si>
  <si>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</si>
  <si>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</si>
  <si>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</si>
  <si>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</si>
  <si>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</si>
  <si>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</si>
  <si>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</si>
  <si>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</si>
  <si>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</si>
  <si>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</si>
  <si>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</si>
  <si>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</si>
  <si>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</si>
  <si>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</si>
  <si>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</si>
  <si>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</si>
  <si>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</si>
  <si>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</si>
  <si>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</si>
  <si>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</si>
  <si>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</si>
  <si>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</si>
  <si>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</si>
  <si>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</si>
  <si>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</si>
  <si>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</si>
  <si>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</si>
  <si>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</si>
  <si>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</si>
  <si>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</si>
  <si>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</si>
  <si>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</si>
  <si>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</si>
  <si>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</si>
  <si>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</si>
  <si>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</si>
  <si>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</si>
  <si>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</si>
  <si>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</si>
  <si>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</si>
  <si>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</si>
  <si>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</si>
  <si>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</si>
  <si>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</si>
  <si>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</si>
  <si>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</si>
  <si>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</si>
  <si>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</si>
  <si>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</si>
  <si>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</si>
  <si>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</si>
  <si>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</si>
  <si>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</si>
  <si>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</si>
  <si>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</si>
  <si>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</si>
  <si>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</si>
  <si>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</si>
  <si>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</si>
  <si>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</si>
  <si>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</si>
  <si>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</si>
  <si>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</si>
  <si>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</si>
  <si>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</si>
  <si>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</si>
  <si>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</si>
  <si>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</si>
  <si>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</si>
  <si>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</si>
  <si>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</si>
  <si>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</si>
  <si>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</si>
  <si>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</si>
  <si>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</si>
  <si>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</si>
  <si>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</si>
  <si>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</si>
  <si>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</si>
  <si>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</si>
  <si>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</si>
  <si>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</si>
  <si>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</si>
  <si>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</si>
  <si>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</si>
  <si>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</si>
  <si>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</si>
  <si>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</si>
  <si>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</si>
  <si>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</si>
  <si>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</si>
  <si>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</si>
  <si>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</si>
  <si>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</si>
  <si>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</si>
  <si>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</si>
  <si>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</si>
  <si>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</si>
  <si>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</si>
  <si>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</si>
  <si>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</si>
  <si>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</si>
  <si>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</si>
  <si>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</si>
  <si>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</si>
  <si>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</si>
  <si>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</si>
  <si>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</si>
  <si>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</si>
  <si>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</si>
  <si>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</si>
  <si>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</si>
  <si>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</si>
  <si>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</si>
  <si>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</si>
  <si>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</si>
  <si>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</si>
  <si>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</si>
  <si>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</si>
  <si>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</si>
  <si>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</si>
  <si>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</si>
  <si>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</si>
  <si>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</si>
  <si>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</si>
  <si>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</si>
  <si>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</si>
  <si>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</si>
  <si>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</si>
  <si>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</si>
  <si>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</si>
  <si>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</si>
  <si>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</si>
  <si>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</si>
  <si>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</si>
  <si>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</si>
  <si>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</si>
  <si>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</si>
  <si>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</si>
  <si>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</si>
  <si>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</si>
  <si>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</si>
  <si>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</si>
  <si>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</si>
  <si>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</si>
  <si>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</si>
  <si>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</si>
  <si>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</si>
  <si>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</si>
  <si>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</si>
  <si>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</si>
  <si>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</si>
  <si>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</si>
  <si>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</si>
  <si>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</si>
  <si>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</si>
  <si>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</si>
  <si>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</si>
  <si>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</si>
  <si>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</si>
  <si>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</si>
  <si>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</si>
  <si>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</si>
  <si>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</si>
  <si>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</si>
  <si>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</si>
  <si>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</si>
  <si>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</si>
  <si>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</si>
  <si>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</si>
  <si>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</si>
  <si>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</si>
  <si>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</si>
  <si>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</si>
  <si>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</si>
  <si>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</si>
  <si>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</si>
  <si>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</si>
  <si>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</si>
  <si>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</si>
  <si>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</si>
  <si>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</si>
  <si>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</si>
  <si>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</si>
  <si>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</si>
  <si>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</si>
  <si>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</si>
  <si>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</si>
  <si>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</si>
  <si>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</si>
  <si>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</si>
  <si>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</si>
  <si>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</si>
  <si>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</si>
  <si>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</si>
  <si>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</si>
  <si>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</si>
  <si>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</si>
  <si>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</si>
  <si>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</si>
  <si>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</si>
  <si>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</si>
  <si>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</si>
  <si>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</si>
  <si>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</si>
  <si>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</si>
  <si>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</si>
  <si>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</si>
  <si>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</si>
  <si>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</si>
  <si>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</si>
  <si>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</si>
  <si>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</si>
  <si>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</si>
  <si>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</si>
  <si>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</si>
  <si>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</si>
  <si>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</si>
  <si>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</si>
  <si>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</si>
  <si>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</si>
  <si>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</si>
  <si>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</si>
  <si>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</si>
  <si>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</si>
  <si>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</si>
  <si>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</si>
  <si>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</si>
  <si>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</si>
  <si>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</si>
  <si>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</si>
  <si>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</si>
  <si>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</si>
  <si>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</si>
  <si>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</si>
  <si>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</si>
  <si>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</si>
  <si>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</si>
  <si>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</si>
  <si>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</si>
  <si>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</si>
  <si>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</si>
  <si>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</si>
  <si>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</si>
  <si>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</si>
  <si>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</si>
  <si>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</si>
  <si>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</si>
  <si>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</si>
  <si>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</si>
  <si>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</si>
  <si>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</si>
  <si>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</si>
  <si>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</si>
  <si>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</si>
  <si>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</si>
  <si>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</si>
  <si>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</si>
  <si>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</si>
  <si>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</si>
  <si>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</si>
  <si>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</si>
  <si>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</si>
  <si>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</si>
  <si>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</si>
  <si>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</si>
  <si>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</si>
  <si>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</si>
  <si>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</si>
  <si>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</si>
  <si>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</si>
  <si>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</si>
  <si>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</si>
  <si>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</si>
  <si>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</si>
  <si>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</si>
  <si>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</si>
  <si>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</si>
  <si>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</si>
  <si>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</si>
  <si>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</si>
  <si>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</si>
  <si>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</si>
  <si>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</si>
  <si>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</si>
  <si>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</si>
  <si>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</si>
  <si>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</si>
  <si>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</si>
  <si>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</si>
  <si>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</si>
  <si>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</si>
  <si>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</si>
  <si>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</si>
  <si>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</si>
  <si>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</si>
  <si>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</si>
  <si>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</si>
  <si>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</si>
  <si>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</si>
  <si>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</si>
  <si>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</si>
  <si>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</si>
  <si>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</si>
  <si>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</si>
  <si>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</si>
  <si>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</si>
  <si>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</si>
  <si>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</si>
  <si>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</si>
  <si>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</si>
  <si>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</si>
  <si>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</si>
  <si>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</si>
  <si>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</si>
  <si>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</si>
  <si>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</si>
  <si>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</si>
  <si>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</si>
  <si>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</si>
  <si>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</si>
  <si>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</si>
  <si>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</si>
  <si>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</si>
  <si>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</si>
  <si>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</si>
  <si>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</si>
  <si>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</si>
  <si>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</si>
  <si>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</si>
  <si>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</si>
  <si>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</si>
  <si>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</si>
  <si>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</si>
  <si>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</si>
  <si>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</si>
  <si>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</si>
  <si>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</si>
  <si>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</si>
  <si>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</si>
  <si>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</si>
  <si>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</si>
  <si>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</si>
  <si>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</si>
  <si>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</si>
  <si>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</si>
  <si>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</si>
  <si>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</si>
  <si>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</si>
  <si>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</si>
  <si>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</si>
  <si>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</si>
  <si>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</si>
  <si>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</si>
  <si>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</si>
  <si>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</si>
  <si>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</si>
  <si>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</si>
  <si>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</si>
  <si>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</si>
  <si>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</si>
  <si>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</si>
  <si>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</si>
  <si>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</si>
  <si>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</si>
  <si>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</si>
  <si>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</si>
  <si>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</si>
  <si>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</si>
  <si>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</si>
  <si>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</si>
  <si>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</si>
  <si>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</si>
  <si>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</si>
  <si>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</si>
  <si>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</si>
  <si>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</si>
  <si>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</si>
  <si>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</si>
  <si>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</si>
  <si>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</si>
  <si>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</si>
  <si>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</si>
  <si>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</si>
  <si>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</si>
  <si>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</si>
  <si>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</si>
  <si>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</si>
  <si>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</si>
  <si>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</si>
  <si>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</si>
  <si>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</si>
  <si>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</si>
  <si>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</si>
  <si>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</si>
  <si>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</si>
  <si>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</si>
  <si>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</si>
  <si>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</si>
  <si>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</si>
  <si>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</si>
  <si>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</si>
  <si>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</si>
  <si>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</si>
  <si>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</si>
  <si>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</si>
  <si>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</si>
  <si>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</si>
  <si>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</si>
  <si>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</si>
  <si>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</si>
  <si>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</si>
  <si>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</si>
  <si>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</si>
  <si>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</si>
  <si>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</si>
  <si>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</si>
  <si>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</si>
  <si>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</si>
  <si>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</si>
  <si>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</si>
  <si>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</si>
  <si>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</si>
  <si>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</si>
  <si>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</si>
  <si>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</si>
  <si>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</si>
  <si>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</si>
  <si>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</si>
  <si>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</si>
  <si>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</si>
  <si>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</si>
  <si>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</si>
  <si>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</si>
  <si>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</si>
  <si>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</si>
  <si>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</si>
  <si>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</si>
  <si>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</si>
  <si>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</si>
  <si>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</si>
  <si>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</si>
  <si>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</si>
  <si>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</si>
  <si>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</si>
  <si>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</si>
  <si>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</si>
  <si>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</si>
  <si>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</si>
  <si>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</si>
  <si>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</si>
  <si>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</si>
  <si>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</si>
  <si>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</si>
  <si>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</si>
  <si>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</si>
  <si>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</si>
  <si>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</si>
  <si>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</si>
  <si>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</si>
  <si>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</si>
  <si>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</si>
  <si>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</si>
  <si>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</si>
  <si>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</si>
  <si>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</si>
  <si>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</si>
  <si>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</si>
  <si>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</si>
  <si>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</si>
  <si>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</si>
  <si>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</si>
  <si>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</si>
  <si>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</si>
  <si>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</si>
  <si>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</si>
  <si>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</si>
  <si>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</si>
  <si>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</si>
  <si>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</si>
  <si>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</si>
  <si>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</si>
  <si>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</si>
  <si>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</si>
  <si>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</si>
  <si>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</si>
  <si>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</si>
  <si>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</si>
  <si>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</si>
  <si>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</si>
  <si>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</si>
  <si>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</si>
  <si>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</si>
  <si>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</si>
  <si>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</si>
  <si>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</si>
  <si>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</si>
  <si>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</si>
  <si>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</si>
  <si>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</si>
  <si>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</si>
  <si>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</si>
  <si>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</si>
  <si>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</si>
  <si>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</si>
  <si>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</si>
  <si>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</si>
  <si>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</si>
  <si>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</si>
  <si>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</si>
  <si>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</si>
  <si>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</si>
  <si>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</si>
  <si>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</si>
  <si>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</si>
  <si>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</si>
  <si>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</si>
  <si>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РОЗА АД</t>
  </si>
  <si>
    <t>115009344</t>
  </si>
  <si>
    <t>СПАС БОРИСОВ ВИДЕВ</t>
  </si>
  <si>
    <t>изпълнителен директор</t>
  </si>
  <si>
    <t>гр.КАРЛОВО, ИНДУСТРИАЛНА ЗОНА 1</t>
  </si>
  <si>
    <t>www.bulgarianrose.bg</t>
  </si>
  <si>
    <t>гл. счетоводител</t>
  </si>
  <si>
    <t>Лазар Колев Писков</t>
  </si>
  <si>
    <t>contact@bulgarianrose.bg</t>
  </si>
  <si>
    <t>http://www.x3news.com/?page=Company&amp;BULSTAT=115009344</t>
  </si>
  <si>
    <t>Спас Борисов Видев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</si>
</sst>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22" fillId="34" borderId="44" xfId="73" applyNumberFormat="1" applyFont="1" applyFill="1" applyBorder="1" applyAlignment="1" applyProtection="1">
      <alignment/>
      <protection locked="0"/>
    </xf>
    <xf numFmtId="49" fontId="22" fillId="34" borderId="11" xfId="73" applyNumberFormat="1" applyFont="1" applyFill="1" applyBorder="1" applyAlignment="1" applyProtection="1">
      <alignment/>
      <protection locked="0"/>
    </xf>
    <xf numFmtId="49" fontId="22" fillId="34" borderId="14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654</v>
      </c>
      <c r="B1" s="2"/>
      <c r="Z1" s="473">
        <v>1</v>
      </c>
      <c r="AA1" s="474">
        <f>IF(ISBLANK(_endDate),"",_endDate)</f>
        <v>45016</v>
      </c>
    </row>
    <row r="2" spans="1:27" ht="15">
      <c r="A2" s="464" t="s">
        <v>678</v>
      </c>
      <c r="B2" s="459"/>
      <c r="Z2" s="473">
        <v>2</v>
      </c>
      <c r="AA2" s="474">
        <f>IF(ISBLANK(_pdeReportingDate),"",_pdeReportingDate)</f>
        <v>45043</v>
      </c>
    </row>
    <row r="3" spans="1:27" ht="15">
      <c r="A3" s="460" t="s">
        <v>653</v>
      </c>
      <c r="B3" s="461"/>
      <c r="Z3" s="473">
        <v>3</v>
      </c>
      <c r="AA3" s="474" t="str">
        <f>IF(ISBLANK(_authorName),"",_authorName)</f>
        <v>Лазар Колев Писков</v>
      </c>
    </row>
    <row r="4" spans="1:2" ht="15">
      <c r="A4" s="458" t="s">
        <v>679</v>
      </c>
      <c r="B4" s="459"/>
    </row>
    <row r="5" spans="1:2" ht="30.75">
      <c r="A5" s="462" t="s">
        <v>680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44927</v>
      </c>
    </row>
    <row r="10" spans="1:2" ht="15">
      <c r="A10" s="7" t="s">
        <v>2</v>
      </c>
      <c r="B10" s="356">
        <v>45016</v>
      </c>
    </row>
    <row r="11" spans="1:2" ht="15">
      <c r="A11" s="7" t="s">
        <v>666</v>
      </c>
      <c r="B11" s="356">
        <v>45043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5" t="s">
        <v>682</v>
      </c>
    </row>
    <row r="15" spans="1:2" ht="15">
      <c r="A15" s="10" t="s">
        <v>658</v>
      </c>
      <c r="B15" s="357" t="s">
        <v>616</v>
      </c>
    </row>
    <row r="16" spans="1:2" ht="15">
      <c r="A16" s="7" t="s">
        <v>3</v>
      </c>
      <c r="B16" s="355" t="s">
        <v>683</v>
      </c>
    </row>
    <row r="17" spans="1:2" ht="15">
      <c r="A17" s="7" t="s">
        <v>614</v>
      </c>
      <c r="B17" s="355" t="s">
        <v>684</v>
      </c>
    </row>
    <row r="18" spans="1:2" ht="15">
      <c r="A18" s="7" t="s">
        <v>613</v>
      </c>
      <c r="B18" s="355" t="s">
        <v>685</v>
      </c>
    </row>
    <row r="19" spans="1:2" ht="15">
      <c r="A19" s="7" t="s">
        <v>4</v>
      </c>
      <c r="B19" s="355" t="s">
        <v>686</v>
      </c>
    </row>
    <row r="20" spans="1:2" ht="15">
      <c r="A20" s="7" t="s">
        <v>5</v>
      </c>
      <c r="B20" s="355"/>
    </row>
    <row r="21" spans="1:2" ht="15">
      <c r="A21" s="10" t="s">
        <v>6</v>
      </c>
      <c r="B21" s="357"/>
    </row>
    <row r="22" spans="1:2" ht="15">
      <c r="A22" s="10" t="s">
        <v>611</v>
      </c>
      <c r="B22" s="357"/>
    </row>
    <row r="23" spans="1:2" ht="15">
      <c r="A23" s="10" t="s">
        <v>7</v>
      </c>
      <c r="B23" s="475" t="s">
        <v>690</v>
      </c>
    </row>
    <row r="24" spans="1:2" ht="15">
      <c r="A24" s="10" t="s">
        <v>612</v>
      </c>
      <c r="B24" s="476" t="s">
        <v>687</v>
      </c>
    </row>
    <row r="25" spans="1:2" ht="15">
      <c r="A25" s="7" t="s">
        <v>615</v>
      </c>
      <c r="B25" s="477" t="s">
        <v>691</v>
      </c>
    </row>
    <row r="26" spans="1:2" ht="15">
      <c r="A26" s="10" t="s">
        <v>659</v>
      </c>
      <c r="B26" s="357" t="s">
        <v>689</v>
      </c>
    </row>
    <row r="27" spans="1:2" ht="15">
      <c r="A27" s="10" t="s">
        <v>660</v>
      </c>
      <c r="B27" s="357" t="s">
        <v>688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>
        <v>1013</v>
      </c>
      <c r="D12" s="138">
        <v>1014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">
      <c r="A13" s="76" t="s">
        <v>27</v>
      </c>
      <c r="B13" s="78" t="s">
        <v>28</v>
      </c>
      <c r="C13" s="138">
        <v>819</v>
      </c>
      <c r="D13" s="138">
        <v>840</v>
      </c>
      <c r="E13" s="76" t="s">
        <v>553</v>
      </c>
      <c r="F13" s="80" t="s">
        <v>29</v>
      </c>
      <c r="G13" s="138">
        <v>5351</v>
      </c>
      <c r="H13" s="137">
        <v>5351</v>
      </c>
    </row>
    <row r="14" spans="1:8" ht="15">
      <c r="A14" s="76" t="s">
        <v>30</v>
      </c>
      <c r="B14" s="78" t="s">
        <v>31</v>
      </c>
      <c r="C14" s="138">
        <v>6</v>
      </c>
      <c r="D14" s="138">
        <v>6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149</v>
      </c>
      <c r="D15" s="138">
        <v>155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105</v>
      </c>
      <c r="D16" s="138">
        <v>113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75</v>
      </c>
      <c r="D17" s="138">
        <v>79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82</v>
      </c>
      <c r="D18" s="138">
        <v>79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40</v>
      </c>
      <c r="D19" s="138">
        <v>43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2289</v>
      </c>
      <c r="D20" s="376">
        <f>SUM(D12:D19)</f>
        <v>2329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1180</v>
      </c>
      <c r="H22" s="392">
        <f>SUM(H23:H25)</f>
        <v>1180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8">
        <v>1242</v>
      </c>
    </row>
    <row r="24" spans="1:13" ht="15">
      <c r="A24" s="76" t="s">
        <v>67</v>
      </c>
      <c r="B24" s="78" t="s">
        <v>68</v>
      </c>
      <c r="C24" s="138">
        <v>90</v>
      </c>
      <c r="D24" s="138">
        <v>93</v>
      </c>
      <c r="E24" s="143" t="s">
        <v>69</v>
      </c>
      <c r="F24" s="80" t="s">
        <v>70</v>
      </c>
      <c r="G24" s="138">
        <v>0</v>
      </c>
      <c r="H24" s="138"/>
      <c r="M24" s="85"/>
    </row>
    <row r="25" spans="1:8" ht="15">
      <c r="A25" s="76" t="s">
        <v>71</v>
      </c>
      <c r="B25" s="78" t="s">
        <v>72</v>
      </c>
      <c r="C25" s="138">
        <v>0</v>
      </c>
      <c r="D25" s="138">
        <v>0</v>
      </c>
      <c r="E25" s="76" t="s">
        <v>73</v>
      </c>
      <c r="F25" s="80" t="s">
        <v>74</v>
      </c>
      <c r="G25" s="138">
        <v>-62</v>
      </c>
      <c r="H25" s="138">
        <v>-62</v>
      </c>
    </row>
    <row r="26" spans="1:13" ht="15.75">
      <c r="A26" s="76" t="s">
        <v>75</v>
      </c>
      <c r="B26" s="78" t="s">
        <v>76</v>
      </c>
      <c r="C26" s="138">
        <v>0</v>
      </c>
      <c r="D26" s="138">
        <v>0</v>
      </c>
      <c r="E26" s="274" t="s">
        <v>77</v>
      </c>
      <c r="F26" s="82" t="s">
        <v>78</v>
      </c>
      <c r="G26" s="375">
        <f>G20+G21+G22</f>
        <v>1315</v>
      </c>
      <c r="H26" s="376">
        <f>H20+H21+H22</f>
        <v>1315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8">
        <v>0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90</v>
      </c>
      <c r="D28" s="376">
        <f>SUM(D24:D27)</f>
        <v>93</v>
      </c>
      <c r="E28" s="143" t="s">
        <v>84</v>
      </c>
      <c r="F28" s="80" t="s">
        <v>85</v>
      </c>
      <c r="G28" s="373">
        <f>SUM(G29:G31)</f>
        <v>485</v>
      </c>
      <c r="H28" s="374">
        <f>SUM(H29:H31)</f>
        <v>218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138">
        <v>485</v>
      </c>
      <c r="H29" s="138">
        <v>218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0</v>
      </c>
      <c r="H30" s="138">
        <v>0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0</v>
      </c>
      <c r="H31" s="138">
        <v>0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0</v>
      </c>
      <c r="H32" s="138">
        <v>268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-79</v>
      </c>
      <c r="H33" s="138">
        <v>0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406</v>
      </c>
      <c r="H34" s="376">
        <f>H28+H32+H33</f>
        <v>486</v>
      </c>
    </row>
    <row r="35" spans="1:8" ht="1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7072</v>
      </c>
      <c r="H37" s="378">
        <f>H26+H18+H34</f>
        <v>7152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48</v>
      </c>
      <c r="H49" s="137">
        <v>48</v>
      </c>
    </row>
    <row r="50" spans="1:8" ht="15.75">
      <c r="A50" s="76" t="s">
        <v>152</v>
      </c>
      <c r="B50" s="78" t="s">
        <v>153</v>
      </c>
      <c r="C50" s="138">
        <v>0</v>
      </c>
      <c r="D50" s="137">
        <v>0</v>
      </c>
      <c r="E50" s="142" t="s">
        <v>52</v>
      </c>
      <c r="F50" s="82" t="s">
        <v>154</v>
      </c>
      <c r="G50" s="373">
        <f>SUM(G44:G49)</f>
        <v>48</v>
      </c>
      <c r="H50" s="374">
        <f>SUM(H44:H49)</f>
        <v>48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>
        <v>140</v>
      </c>
      <c r="H52" s="137">
        <v>140</v>
      </c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>
        <v>0</v>
      </c>
      <c r="D54" s="269">
        <v>0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>
        <v>18</v>
      </c>
      <c r="E55" s="76" t="s">
        <v>168</v>
      </c>
      <c r="F55" s="82" t="s">
        <v>169</v>
      </c>
      <c r="G55" s="138">
        <v>31</v>
      </c>
      <c r="H55" s="137">
        <v>25</v>
      </c>
    </row>
    <row r="56" spans="1:13" ht="15.75" thickBot="1">
      <c r="A56" s="265" t="s">
        <v>170</v>
      </c>
      <c r="B56" s="149" t="s">
        <v>171</v>
      </c>
      <c r="C56" s="379">
        <f>C20+C21+C22+C28+C33+C46+C52+C54+C55</f>
        <v>2380</v>
      </c>
      <c r="D56" s="380">
        <f>D20+D21+D22+D28+D33+D46+D52+D54+D55</f>
        <v>2441</v>
      </c>
      <c r="E56" s="87" t="s">
        <v>557</v>
      </c>
      <c r="F56" s="86" t="s">
        <v>172</v>
      </c>
      <c r="G56" s="377">
        <f>G50+G52+G53+G54+G55</f>
        <v>219</v>
      </c>
      <c r="H56" s="378">
        <f>H50+H52+H53+H54+H55</f>
        <v>213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>
        <v>1229</v>
      </c>
      <c r="D59" s="138">
        <v>1219</v>
      </c>
      <c r="E59" s="142" t="s">
        <v>180</v>
      </c>
      <c r="F59" s="276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1050</v>
      </c>
      <c r="D60" s="138">
        <v>1070</v>
      </c>
      <c r="E60" s="76" t="s">
        <v>184</v>
      </c>
      <c r="F60" s="80" t="s">
        <v>185</v>
      </c>
      <c r="G60" s="138"/>
      <c r="H60" s="137">
        <v>16</v>
      </c>
      <c r="M60" s="85"/>
    </row>
    <row r="61" spans="1:8" ht="15">
      <c r="A61" s="76" t="s">
        <v>182</v>
      </c>
      <c r="B61" s="78" t="s">
        <v>183</v>
      </c>
      <c r="C61" s="138">
        <v>24</v>
      </c>
      <c r="D61" s="138">
        <v>22</v>
      </c>
      <c r="E61" s="141" t="s">
        <v>188</v>
      </c>
      <c r="F61" s="80" t="s">
        <v>189</v>
      </c>
      <c r="G61" s="373">
        <f>SUM(G62:G68)</f>
        <v>310</v>
      </c>
      <c r="H61" s="374">
        <f>SUM(H62:H68)</f>
        <v>420</v>
      </c>
    </row>
    <row r="62" spans="1:13" ht="15">
      <c r="A62" s="76" t="s">
        <v>186</v>
      </c>
      <c r="B62" s="81" t="s">
        <v>187</v>
      </c>
      <c r="C62" s="138">
        <v>0</v>
      </c>
      <c r="D62" s="138">
        <v>1</v>
      </c>
      <c r="E62" s="141" t="s">
        <v>192</v>
      </c>
      <c r="F62" s="80" t="s">
        <v>193</v>
      </c>
      <c r="G62" s="138">
        <v>115</v>
      </c>
      <c r="H62" s="138">
        <v>118</v>
      </c>
      <c r="M62" s="85"/>
    </row>
    <row r="63" spans="1:8" ht="15">
      <c r="A63" s="76" t="s">
        <v>190</v>
      </c>
      <c r="B63" s="81" t="s">
        <v>191</v>
      </c>
      <c r="C63" s="138">
        <v>0</v>
      </c>
      <c r="D63" s="138">
        <v>0</v>
      </c>
      <c r="E63" s="76" t="s">
        <v>196</v>
      </c>
      <c r="F63" s="80" t="s">
        <v>197</v>
      </c>
      <c r="G63" s="138">
        <v>0</v>
      </c>
      <c r="H63" s="138">
        <v>0</v>
      </c>
    </row>
    <row r="64" spans="1:13" ht="15">
      <c r="A64" s="76" t="s">
        <v>194</v>
      </c>
      <c r="B64" s="78" t="s">
        <v>195</v>
      </c>
      <c r="C64" s="138">
        <v>0</v>
      </c>
      <c r="D64" s="138">
        <v>0</v>
      </c>
      <c r="E64" s="76" t="s">
        <v>199</v>
      </c>
      <c r="F64" s="80" t="s">
        <v>200</v>
      </c>
      <c r="G64" s="138">
        <v>97</v>
      </c>
      <c r="H64" s="138">
        <v>187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2303</v>
      </c>
      <c r="D65" s="376">
        <f>SUM(D59:D64)</f>
        <v>2312</v>
      </c>
      <c r="E65" s="76" t="s">
        <v>201</v>
      </c>
      <c r="F65" s="80" t="s">
        <v>202</v>
      </c>
      <c r="G65" s="138">
        <v>2</v>
      </c>
      <c r="H65" s="138">
        <v>15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6</v>
      </c>
      <c r="H66" s="138">
        <v>6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26</v>
      </c>
      <c r="H67" s="138">
        <v>38</v>
      </c>
    </row>
    <row r="68" spans="1:8" ht="15">
      <c r="A68" s="76" t="s">
        <v>206</v>
      </c>
      <c r="B68" s="78" t="s">
        <v>207</v>
      </c>
      <c r="C68" s="138">
        <v>0</v>
      </c>
      <c r="D68" s="138">
        <v>0</v>
      </c>
      <c r="E68" s="76" t="s">
        <v>212</v>
      </c>
      <c r="F68" s="80" t="s">
        <v>213</v>
      </c>
      <c r="G68" s="138">
        <v>64</v>
      </c>
      <c r="H68" s="138">
        <v>56</v>
      </c>
    </row>
    <row r="69" spans="1:8" ht="15">
      <c r="A69" s="76" t="s">
        <v>210</v>
      </c>
      <c r="B69" s="78" t="s">
        <v>211</v>
      </c>
      <c r="C69" s="138">
        <v>382</v>
      </c>
      <c r="D69" s="138">
        <v>446</v>
      </c>
      <c r="E69" s="142" t="s">
        <v>79</v>
      </c>
      <c r="F69" s="80" t="s">
        <v>216</v>
      </c>
      <c r="G69" s="138">
        <v>96</v>
      </c>
      <c r="H69" s="138">
        <v>103</v>
      </c>
    </row>
    <row r="70" spans="1:8" ht="15">
      <c r="A70" s="76" t="s">
        <v>214</v>
      </c>
      <c r="B70" s="78" t="s">
        <v>215</v>
      </c>
      <c r="C70" s="138">
        <v>17</v>
      </c>
      <c r="D70" s="138">
        <v>60</v>
      </c>
      <c r="E70" s="76" t="s">
        <v>219</v>
      </c>
      <c r="F70" s="80" t="s">
        <v>220</v>
      </c>
      <c r="G70" s="138">
        <v>34</v>
      </c>
      <c r="H70" s="138">
        <v>34</v>
      </c>
    </row>
    <row r="71" spans="1:8" ht="15.75">
      <c r="A71" s="76" t="s">
        <v>217</v>
      </c>
      <c r="B71" s="78" t="s">
        <v>218</v>
      </c>
      <c r="C71" s="138">
        <v>0</v>
      </c>
      <c r="D71" s="138">
        <v>0</v>
      </c>
      <c r="E71" s="264" t="s">
        <v>47</v>
      </c>
      <c r="F71" s="82" t="s">
        <v>223</v>
      </c>
      <c r="G71" s="375">
        <f>G59+G60+G61+G69+G70</f>
        <v>440</v>
      </c>
      <c r="H71" s="376">
        <f>H59+H60+H61+H69+H70</f>
        <v>573</v>
      </c>
    </row>
    <row r="72" spans="1:8" ht="15">
      <c r="A72" s="76" t="s">
        <v>221</v>
      </c>
      <c r="B72" s="78" t="s">
        <v>222</v>
      </c>
      <c r="C72" s="138">
        <v>1</v>
      </c>
      <c r="D72" s="138">
        <v>1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0</v>
      </c>
      <c r="D73" s="138">
        <v>0</v>
      </c>
      <c r="E73" s="263" t="s">
        <v>230</v>
      </c>
      <c r="F73" s="82" t="s">
        <v>231</v>
      </c>
      <c r="G73" s="268"/>
      <c r="H73" s="269"/>
    </row>
    <row r="74" spans="1:8" ht="15">
      <c r="A74" s="76" t="s">
        <v>226</v>
      </c>
      <c r="B74" s="78" t="s">
        <v>227</v>
      </c>
      <c r="C74" s="138">
        <v>0</v>
      </c>
      <c r="D74" s="138">
        <v>0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20</v>
      </c>
      <c r="D75" s="138">
        <v>20</v>
      </c>
      <c r="E75" s="275" t="s">
        <v>160</v>
      </c>
      <c r="F75" s="82" t="s">
        <v>233</v>
      </c>
      <c r="G75" s="268">
        <v>43</v>
      </c>
      <c r="H75" s="269">
        <v>20</v>
      </c>
    </row>
    <row r="76" spans="1:8" ht="15.75">
      <c r="A76" s="272" t="s">
        <v>77</v>
      </c>
      <c r="B76" s="83" t="s">
        <v>232</v>
      </c>
      <c r="C76" s="375">
        <f>SUM(C68:C75)</f>
        <v>420</v>
      </c>
      <c r="D76" s="376">
        <f>SUM(D68:D75)</f>
        <v>527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0</v>
      </c>
      <c r="H77" s="269">
        <v>8</v>
      </c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483</v>
      </c>
      <c r="H79" s="378">
        <f>H71+H73+H75+H77</f>
        <v>601</v>
      </c>
    </row>
    <row r="80" spans="1:8" ht="1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>
        <v>29</v>
      </c>
      <c r="D88" s="138">
        <v>19</v>
      </c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>
        <v>2592</v>
      </c>
      <c r="D89" s="138">
        <v>2667</v>
      </c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>
        <v>0</v>
      </c>
      <c r="D90" s="138">
        <v>0</v>
      </c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>
        <v>0</v>
      </c>
      <c r="D91" s="138">
        <v>0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2621</v>
      </c>
      <c r="D92" s="376">
        <f>SUM(D88:D91)</f>
        <v>2686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50</v>
      </c>
      <c r="D93" s="269">
        <v>0</v>
      </c>
      <c r="E93" s="145"/>
      <c r="F93" s="90"/>
      <c r="G93" s="400"/>
      <c r="H93" s="401"/>
    </row>
    <row r="94" spans="1:13" ht="15.75" thickBot="1">
      <c r="A94" s="280" t="s">
        <v>263</v>
      </c>
      <c r="B94" s="166" t="s">
        <v>264</v>
      </c>
      <c r="C94" s="379">
        <f>C65+C76+C85+C92+C93</f>
        <v>5394</v>
      </c>
      <c r="D94" s="380">
        <f>D65+D76+D85+D92+D93</f>
        <v>5525</v>
      </c>
      <c r="E94" s="167"/>
      <c r="F94" s="168"/>
      <c r="G94" s="402"/>
      <c r="H94" s="403"/>
      <c r="M94" s="85"/>
    </row>
    <row r="95" spans="1:8" ht="31.5" thickBot="1">
      <c r="A95" s="277" t="s">
        <v>265</v>
      </c>
      <c r="B95" s="278" t="s">
        <v>266</v>
      </c>
      <c r="C95" s="381">
        <f>C94+C56</f>
        <v>7774</v>
      </c>
      <c r="D95" s="382">
        <f>D94+D56</f>
        <v>7966</v>
      </c>
      <c r="E95" s="169" t="s">
        <v>633</v>
      </c>
      <c r="F95" s="279" t="s">
        <v>268</v>
      </c>
      <c r="G95" s="381">
        <f>G37+G40+G56+G79</f>
        <v>7774</v>
      </c>
      <c r="H95" s="382">
        <f>H37+H40+H56+H79</f>
        <v>7966</v>
      </c>
    </row>
    <row r="96" spans="1:13" ht="15">
      <c r="A96" s="115"/>
      <c r="B96" s="350"/>
      <c r="C96" s="115"/>
      <c r="D96" s="115"/>
      <c r="E96" s="351"/>
      <c r="M96" s="85"/>
    </row>
    <row r="97" spans="1:13" ht="15">
      <c r="A97" s="353"/>
      <c r="B97" s="350"/>
      <c r="C97" s="115"/>
      <c r="D97" s="115"/>
      <c r="E97" s="351"/>
      <c r="M97" s="85"/>
    </row>
    <row r="98" spans="1:13" ht="15">
      <c r="A98" s="468" t="s">
        <v>666</v>
      </c>
      <c r="B98" s="479">
        <f>pdeReportingDate</f>
        <v>45043</v>
      </c>
      <c r="C98" s="479"/>
      <c r="D98" s="479"/>
      <c r="E98" s="479"/>
      <c r="F98" s="479"/>
      <c r="G98" s="479"/>
      <c r="H98" s="479"/>
      <c r="M98" s="85"/>
    </row>
    <row r="99" spans="1:13" ht="1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69" t="s">
        <v>8</v>
      </c>
      <c r="B100" s="480" t="str">
        <f>authorName</f>
        <v>Лазар Колев Писков</v>
      </c>
      <c r="C100" s="480"/>
      <c r="D100" s="480"/>
      <c r="E100" s="480"/>
      <c r="F100" s="480"/>
      <c r="G100" s="480"/>
      <c r="H100" s="480"/>
    </row>
    <row r="101" spans="1:8" ht="15">
      <c r="A101" s="469"/>
      <c r="B101" s="67"/>
      <c r="C101" s="67"/>
      <c r="D101" s="67"/>
      <c r="E101" s="67"/>
      <c r="F101" s="67"/>
      <c r="G101" s="67"/>
      <c r="H101" s="67"/>
    </row>
    <row r="102" spans="1:8" ht="15">
      <c r="A102" s="469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0"/>
      <c r="B103" s="478" t="s">
        <v>692</v>
      </c>
      <c r="C103" s="478"/>
      <c r="D103" s="478"/>
      <c r="E103" s="478"/>
      <c r="M103" s="85"/>
    </row>
    <row r="104" spans="1:5" ht="21.75" customHeight="1">
      <c r="A104" s="470"/>
      <c r="B104" s="478" t="s">
        <v>668</v>
      </c>
      <c r="C104" s="478"/>
      <c r="D104" s="478"/>
      <c r="E104" s="478"/>
    </row>
    <row r="105" spans="1:13" ht="21.75" customHeight="1">
      <c r="A105" s="470"/>
      <c r="B105" s="478" t="s">
        <v>668</v>
      </c>
      <c r="C105" s="478"/>
      <c r="D105" s="478"/>
      <c r="E105" s="478"/>
      <c r="M105" s="85"/>
    </row>
    <row r="106" spans="1:5" ht="21.75" customHeight="1">
      <c r="A106" s="470"/>
      <c r="B106" s="478" t="s">
        <v>668</v>
      </c>
      <c r="C106" s="478"/>
      <c r="D106" s="478"/>
      <c r="E106" s="478"/>
    </row>
    <row r="107" spans="1:13" ht="21.75" customHeight="1">
      <c r="A107" s="470"/>
      <c r="B107" s="478"/>
      <c r="C107" s="478"/>
      <c r="D107" s="478"/>
      <c r="E107" s="478"/>
      <c r="M107" s="85"/>
    </row>
    <row r="108" spans="1:5" ht="21.75" customHeight="1">
      <c r="A108" s="470"/>
      <c r="B108" s="478"/>
      <c r="C108" s="478"/>
      <c r="D108" s="478"/>
      <c r="E108" s="478"/>
    </row>
    <row r="109" spans="1:13" ht="21.75" customHeight="1">
      <c r="A109" s="470"/>
      <c r="B109" s="478"/>
      <c r="C109" s="478"/>
      <c r="D109" s="478"/>
      <c r="E109" s="478"/>
      <c r="M109" s="85"/>
    </row>
    <row r="117" ht="15">
      <c r="E117" s="354"/>
    </row>
    <row r="119" spans="5:13" ht="15">
      <c r="E119" s="354"/>
      <c r="M119" s="85"/>
    </row>
    <row r="121" spans="5:13" ht="15">
      <c r="E121" s="354"/>
      <c r="M121" s="85"/>
    </row>
    <row r="123" ht="15">
      <c r="E123" s="354"/>
    </row>
    <row r="125" spans="5:13" ht="15">
      <c r="E125" s="354"/>
      <c r="M125" s="85"/>
    </row>
    <row r="127" spans="5:13" ht="15">
      <c r="E127" s="3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4"/>
      <c r="M135" s="85"/>
    </row>
    <row r="137" spans="5:13" ht="15">
      <c r="E137" s="354"/>
      <c r="M137" s="85"/>
    </row>
    <row r="139" spans="5:13" ht="15">
      <c r="E139" s="354"/>
      <c r="M139" s="85"/>
    </row>
    <row r="141" spans="5:13" ht="15">
      <c r="E141" s="354"/>
      <c r="M141" s="85"/>
    </row>
    <row r="143" ht="15">
      <c r="E143" s="354"/>
    </row>
    <row r="145" ht="15">
      <c r="E145" s="354"/>
    </row>
    <row r="147" ht="15">
      <c r="E147" s="354"/>
    </row>
    <row r="149" spans="5:13" ht="15">
      <c r="E149" s="354"/>
      <c r="M149" s="85"/>
    </row>
    <row r="151" ht="15">
      <c r="M151" s="85"/>
    </row>
    <row r="153" ht="15">
      <c r="M153" s="85"/>
    </row>
    <row r="159" ht="15">
      <c r="E159" s="354"/>
    </row>
    <row r="161" spans="1:18" s="352" customFormat="1" ht="1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5">
        <v>272</v>
      </c>
      <c r="D12" s="255">
        <v>287</v>
      </c>
      <c r="E12" s="135" t="s">
        <v>277</v>
      </c>
      <c r="F12" s="180" t="s">
        <v>278</v>
      </c>
      <c r="G12" s="255">
        <v>570</v>
      </c>
      <c r="H12" s="255">
        <v>1514</v>
      </c>
    </row>
    <row r="13" spans="1:8" ht="15">
      <c r="A13" s="135" t="s">
        <v>279</v>
      </c>
      <c r="B13" s="131" t="s">
        <v>280</v>
      </c>
      <c r="C13" s="255">
        <v>157</v>
      </c>
      <c r="D13" s="255">
        <v>134</v>
      </c>
      <c r="E13" s="135" t="s">
        <v>281</v>
      </c>
      <c r="F13" s="180" t="s">
        <v>282</v>
      </c>
      <c r="G13" s="255">
        <v>71</v>
      </c>
      <c r="H13" s="255">
        <v>58</v>
      </c>
    </row>
    <row r="14" spans="1:8" ht="15">
      <c r="A14" s="135" t="s">
        <v>283</v>
      </c>
      <c r="B14" s="131" t="s">
        <v>284</v>
      </c>
      <c r="C14" s="255">
        <v>51</v>
      </c>
      <c r="D14" s="255">
        <v>47</v>
      </c>
      <c r="E14" s="185" t="s">
        <v>285</v>
      </c>
      <c r="F14" s="180" t="s">
        <v>286</v>
      </c>
      <c r="G14" s="255">
        <v>44</v>
      </c>
      <c r="H14" s="255">
        <v>50</v>
      </c>
    </row>
    <row r="15" spans="1:8" ht="15">
      <c r="A15" s="135" t="s">
        <v>287</v>
      </c>
      <c r="B15" s="131" t="s">
        <v>288</v>
      </c>
      <c r="C15" s="255">
        <v>310</v>
      </c>
      <c r="D15" s="255">
        <v>265</v>
      </c>
      <c r="E15" s="185" t="s">
        <v>79</v>
      </c>
      <c r="F15" s="180" t="s">
        <v>289</v>
      </c>
      <c r="G15" s="255">
        <v>43</v>
      </c>
      <c r="H15" s="255">
        <v>13</v>
      </c>
    </row>
    <row r="16" spans="1:8" ht="15.75">
      <c r="A16" s="135" t="s">
        <v>290</v>
      </c>
      <c r="B16" s="131" t="s">
        <v>291</v>
      </c>
      <c r="C16" s="255">
        <v>50</v>
      </c>
      <c r="D16" s="255">
        <v>43</v>
      </c>
      <c r="E16" s="176" t="s">
        <v>52</v>
      </c>
      <c r="F16" s="204" t="s">
        <v>292</v>
      </c>
      <c r="G16" s="406">
        <f>SUM(G12:G15)</f>
        <v>728</v>
      </c>
      <c r="H16" s="407">
        <f>SUM(H12:H15)</f>
        <v>1635</v>
      </c>
    </row>
    <row r="17" spans="1:8" ht="30.75">
      <c r="A17" s="135" t="s">
        <v>293</v>
      </c>
      <c r="B17" s="131" t="s">
        <v>294</v>
      </c>
      <c r="C17" s="255">
        <v>24</v>
      </c>
      <c r="D17" s="255">
        <v>18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5">
        <v>-53</v>
      </c>
      <c r="D18" s="255">
        <v>804</v>
      </c>
      <c r="E18" s="174" t="s">
        <v>297</v>
      </c>
      <c r="F18" s="178" t="s">
        <v>298</v>
      </c>
      <c r="G18" s="417">
        <v>16</v>
      </c>
      <c r="H18" s="417">
        <v>78</v>
      </c>
    </row>
    <row r="19" spans="1:8" ht="15">
      <c r="A19" s="135" t="s">
        <v>299</v>
      </c>
      <c r="B19" s="131" t="s">
        <v>300</v>
      </c>
      <c r="C19" s="255">
        <v>7</v>
      </c>
      <c r="D19" s="255">
        <v>17</v>
      </c>
      <c r="E19" s="135" t="s">
        <v>301</v>
      </c>
      <c r="F19" s="177" t="s">
        <v>302</v>
      </c>
      <c r="G19" s="255">
        <v>2</v>
      </c>
      <c r="H19" s="255"/>
    </row>
    <row r="20" spans="1:8" ht="15.75">
      <c r="A20" s="175" t="s">
        <v>303</v>
      </c>
      <c r="B20" s="131" t="s">
        <v>304</v>
      </c>
      <c r="C20" s="255">
        <v>0</v>
      </c>
      <c r="D20" s="255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>
        <v>0</v>
      </c>
      <c r="D21" s="255"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818</v>
      </c>
      <c r="D22" s="407">
        <f>SUM(D12:D18)+D19</f>
        <v>1615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0.75">
      <c r="A25" s="135" t="s">
        <v>316</v>
      </c>
      <c r="B25" s="177" t="s">
        <v>317</v>
      </c>
      <c r="C25" s="255">
        <v>0</v>
      </c>
      <c r="D25" s="255">
        <v>0</v>
      </c>
      <c r="E25" s="135" t="s">
        <v>318</v>
      </c>
      <c r="F25" s="177" t="s">
        <v>319</v>
      </c>
      <c r="G25" s="255"/>
      <c r="H25" s="256"/>
    </row>
    <row r="26" spans="1:8" ht="30.75">
      <c r="A26" s="135" t="s">
        <v>320</v>
      </c>
      <c r="B26" s="177" t="s">
        <v>321</v>
      </c>
      <c r="C26" s="255">
        <v>0</v>
      </c>
      <c r="D26" s="255">
        <v>0</v>
      </c>
      <c r="E26" s="135" t="s">
        <v>322</v>
      </c>
      <c r="F26" s="177" t="s">
        <v>323</v>
      </c>
      <c r="G26" s="255"/>
      <c r="H26" s="256"/>
    </row>
    <row r="27" spans="1:8" ht="30.75">
      <c r="A27" s="135" t="s">
        <v>324</v>
      </c>
      <c r="B27" s="177" t="s">
        <v>325</v>
      </c>
      <c r="C27" s="255">
        <v>3</v>
      </c>
      <c r="D27" s="255">
        <v>0</v>
      </c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">
      <c r="A28" s="135" t="s">
        <v>79</v>
      </c>
      <c r="B28" s="177" t="s">
        <v>327</v>
      </c>
      <c r="C28" s="255">
        <v>2</v>
      </c>
      <c r="D28" s="255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5</v>
      </c>
      <c r="D29" s="407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2">
        <f>C29+C22</f>
        <v>823</v>
      </c>
      <c r="D31" s="413">
        <f>D29+D22</f>
        <v>1617</v>
      </c>
      <c r="E31" s="191" t="s">
        <v>548</v>
      </c>
      <c r="F31" s="206" t="s">
        <v>331</v>
      </c>
      <c r="G31" s="193">
        <f>G16+G18+G27</f>
        <v>744</v>
      </c>
      <c r="H31" s="194">
        <f>H16+H18+H27</f>
        <v>1713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96</v>
      </c>
      <c r="E33" s="173" t="s">
        <v>334</v>
      </c>
      <c r="F33" s="178" t="s">
        <v>335</v>
      </c>
      <c r="G33" s="406">
        <f>IF((C31-G31)&gt;0,C31-G31,0)</f>
        <v>79</v>
      </c>
      <c r="H33" s="407">
        <f>IF((D31-H31)&gt;0,D31-H31,0)</f>
        <v>0</v>
      </c>
    </row>
    <row r="34" spans="1:8" ht="32.2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823</v>
      </c>
      <c r="D36" s="415">
        <f>D31-D34+D35</f>
        <v>1617</v>
      </c>
      <c r="E36" s="202" t="s">
        <v>346</v>
      </c>
      <c r="F36" s="196" t="s">
        <v>347</v>
      </c>
      <c r="G36" s="207">
        <f>G35-G34+G31</f>
        <v>744</v>
      </c>
      <c r="H36" s="208">
        <f>H35-H34+H31</f>
        <v>1713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96</v>
      </c>
      <c r="E37" s="201" t="s">
        <v>350</v>
      </c>
      <c r="F37" s="206" t="s">
        <v>351</v>
      </c>
      <c r="G37" s="193">
        <f>IF((C36-G36)&gt;0,C36-G36,0)</f>
        <v>79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96</v>
      </c>
      <c r="E42" s="187" t="s">
        <v>362</v>
      </c>
      <c r="F42" s="136" t="s">
        <v>363</v>
      </c>
      <c r="G42" s="181">
        <f>IF(G37&gt;0,IF(C38+G37&lt;0,0,C38+G37),IF(C37-C38&lt;0,C38-C37,0))</f>
        <v>79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96</v>
      </c>
      <c r="E44" s="202" t="s">
        <v>369</v>
      </c>
      <c r="F44" s="209" t="s">
        <v>370</v>
      </c>
      <c r="G44" s="207">
        <f>IF(C42=0,IF(G42-G43&gt;0,G42-G43+C43,0),IF(C42-C43&lt;0,C43-C42+G43,0))</f>
        <v>79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8">
        <f>C36+C38+C42</f>
        <v>823</v>
      </c>
      <c r="D45" s="409">
        <f>D36+D38+D42</f>
        <v>1713</v>
      </c>
      <c r="E45" s="210" t="s">
        <v>373</v>
      </c>
      <c r="F45" s="212" t="s">
        <v>374</v>
      </c>
      <c r="G45" s="408">
        <f>G42+G36</f>
        <v>823</v>
      </c>
      <c r="H45" s="409">
        <f>H42+H36</f>
        <v>1713</v>
      </c>
    </row>
    <row r="46" spans="1:8" ht="15">
      <c r="A46" s="32"/>
      <c r="B46" s="343"/>
      <c r="C46" s="344"/>
      <c r="D46" s="344"/>
      <c r="E46" s="345"/>
      <c r="F46" s="32"/>
      <c r="G46" s="344"/>
      <c r="H46" s="344"/>
    </row>
    <row r="47" spans="1:8" ht="15">
      <c r="A47" s="482" t="s">
        <v>667</v>
      </c>
      <c r="B47" s="482"/>
      <c r="C47" s="482"/>
      <c r="D47" s="482"/>
      <c r="E47" s="482"/>
      <c r="F47" s="32"/>
      <c r="G47" s="344"/>
      <c r="H47" s="344"/>
    </row>
    <row r="48" spans="1:8" ht="15">
      <c r="A48" s="32"/>
      <c r="B48" s="343"/>
      <c r="C48" s="344"/>
      <c r="D48" s="344"/>
      <c r="E48" s="345"/>
      <c r="F48" s="32"/>
      <c r="G48" s="344"/>
      <c r="H48" s="344"/>
    </row>
    <row r="49" spans="1:8" ht="1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">
      <c r="A50" s="468" t="s">
        <v>666</v>
      </c>
      <c r="B50" s="479">
        <f>pdeReportingDate</f>
        <v>45043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69" t="s">
        <v>8</v>
      </c>
      <c r="B52" s="480" t="str">
        <f>authorName</f>
        <v>Лазар Колев Писков</v>
      </c>
      <c r="C52" s="480"/>
      <c r="D52" s="480"/>
      <c r="E52" s="480"/>
      <c r="F52" s="480"/>
      <c r="G52" s="480"/>
      <c r="H52" s="480"/>
    </row>
    <row r="53" spans="1:8" s="39" customFormat="1" ht="1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">
      <c r="A54" s="469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0"/>
      <c r="B55" s="478" t="s">
        <v>692</v>
      </c>
      <c r="C55" s="478"/>
      <c r="D55" s="478"/>
      <c r="E55" s="478"/>
      <c r="F55" s="352"/>
      <c r="G55" s="41"/>
      <c r="H55" s="39"/>
    </row>
    <row r="56" spans="1:8" ht="15.75" customHeight="1">
      <c r="A56" s="470"/>
      <c r="B56" s="478" t="s">
        <v>668</v>
      </c>
      <c r="C56" s="478"/>
      <c r="D56" s="478"/>
      <c r="E56" s="478"/>
      <c r="F56" s="352"/>
      <c r="G56" s="41"/>
      <c r="H56" s="39"/>
    </row>
    <row r="57" spans="1:8" ht="15.75" customHeight="1">
      <c r="A57" s="470"/>
      <c r="B57" s="478" t="s">
        <v>668</v>
      </c>
      <c r="C57" s="478"/>
      <c r="D57" s="478"/>
      <c r="E57" s="478"/>
      <c r="F57" s="352"/>
      <c r="G57" s="41"/>
      <c r="H57" s="39"/>
    </row>
    <row r="58" spans="1:8" ht="15.75" customHeight="1">
      <c r="A58" s="470"/>
      <c r="B58" s="478" t="s">
        <v>668</v>
      </c>
      <c r="C58" s="478"/>
      <c r="D58" s="478"/>
      <c r="E58" s="478"/>
      <c r="F58" s="352"/>
      <c r="G58" s="41"/>
      <c r="H58" s="39"/>
    </row>
    <row r="59" spans="1:8" ht="15">
      <c r="A59" s="470"/>
      <c r="B59" s="478"/>
      <c r="C59" s="478"/>
      <c r="D59" s="478"/>
      <c r="E59" s="478"/>
      <c r="F59" s="352"/>
      <c r="G59" s="41"/>
      <c r="H59" s="39"/>
    </row>
    <row r="60" spans="1:8" ht="15">
      <c r="A60" s="470"/>
      <c r="B60" s="478"/>
      <c r="C60" s="478"/>
      <c r="D60" s="478"/>
      <c r="E60" s="478"/>
      <c r="F60" s="352"/>
      <c r="G60" s="41"/>
      <c r="H60" s="39"/>
    </row>
    <row r="61" spans="1:8" ht="15">
      <c r="A61" s="470"/>
      <c r="B61" s="478"/>
      <c r="C61" s="478"/>
      <c r="D61" s="478"/>
      <c r="E61" s="478"/>
      <c r="F61" s="352"/>
      <c r="G61" s="41"/>
      <c r="H61" s="39"/>
    </row>
    <row r="62" spans="1:8" ht="15">
      <c r="A62" s="32"/>
      <c r="B62" s="32"/>
      <c r="C62" s="344"/>
      <c r="D62" s="344"/>
      <c r="E62" s="32"/>
      <c r="F62" s="32"/>
      <c r="G62" s="346"/>
      <c r="H62" s="346"/>
    </row>
    <row r="63" spans="1:8" ht="15">
      <c r="A63" s="32"/>
      <c r="B63" s="32"/>
      <c r="C63" s="344"/>
      <c r="D63" s="344"/>
      <c r="E63" s="32"/>
      <c r="F63" s="32"/>
      <c r="G63" s="346"/>
      <c r="H63" s="346"/>
    </row>
    <row r="64" spans="1:8" ht="15">
      <c r="A64" s="32"/>
      <c r="B64" s="32"/>
      <c r="C64" s="344"/>
      <c r="D64" s="344"/>
      <c r="E64" s="32"/>
      <c r="F64" s="32"/>
      <c r="G64" s="346"/>
      <c r="H64" s="346"/>
    </row>
    <row r="65" spans="1:8" ht="15">
      <c r="A65" s="32"/>
      <c r="B65" s="32"/>
      <c r="C65" s="344"/>
      <c r="D65" s="344"/>
      <c r="E65" s="32"/>
      <c r="F65" s="32"/>
      <c r="G65" s="346"/>
      <c r="H65" s="346"/>
    </row>
    <row r="66" spans="1:8" ht="15">
      <c r="A66" s="32"/>
      <c r="B66" s="32"/>
      <c r="C66" s="344"/>
      <c r="D66" s="344"/>
      <c r="E66" s="32"/>
      <c r="F66" s="32"/>
      <c r="G66" s="346"/>
      <c r="H66" s="346"/>
    </row>
    <row r="67" spans="1:8" ht="15">
      <c r="A67" s="32"/>
      <c r="B67" s="32"/>
      <c r="C67" s="344"/>
      <c r="D67" s="344"/>
      <c r="E67" s="32"/>
      <c r="F67" s="32"/>
      <c r="G67" s="346"/>
      <c r="H67" s="346"/>
    </row>
    <row r="68" spans="1:8" ht="15">
      <c r="A68" s="32"/>
      <c r="B68" s="32"/>
      <c r="C68" s="344"/>
      <c r="D68" s="344"/>
      <c r="E68" s="32"/>
      <c r="F68" s="32"/>
      <c r="G68" s="346"/>
      <c r="H68" s="346"/>
    </row>
    <row r="69" spans="1:8" ht="15">
      <c r="A69" s="32"/>
      <c r="B69" s="32"/>
      <c r="C69" s="344"/>
      <c r="D69" s="344"/>
      <c r="E69" s="32"/>
      <c r="F69" s="32"/>
      <c r="G69" s="346"/>
      <c r="H69" s="346"/>
    </row>
    <row r="70" spans="1:8" ht="15">
      <c r="A70" s="32"/>
      <c r="B70" s="32"/>
      <c r="C70" s="344"/>
      <c r="D70" s="344"/>
      <c r="E70" s="32"/>
      <c r="F70" s="32"/>
      <c r="G70" s="346"/>
      <c r="H70" s="346"/>
    </row>
    <row r="71" spans="1:8" ht="15">
      <c r="A71" s="32"/>
      <c r="B71" s="32"/>
      <c r="C71" s="344"/>
      <c r="D71" s="344"/>
      <c r="E71" s="32"/>
      <c r="F71" s="32"/>
      <c r="G71" s="346"/>
      <c r="H71" s="346"/>
    </row>
    <row r="72" spans="1:8" ht="15">
      <c r="A72" s="32"/>
      <c r="B72" s="32"/>
      <c r="C72" s="344"/>
      <c r="D72" s="344"/>
      <c r="E72" s="32"/>
      <c r="F72" s="32"/>
      <c r="G72" s="346"/>
      <c r="H72" s="346"/>
    </row>
    <row r="73" spans="1:8" ht="15">
      <c r="A73" s="32"/>
      <c r="B73" s="32"/>
      <c r="C73" s="344"/>
      <c r="D73" s="344"/>
      <c r="E73" s="32"/>
      <c r="F73" s="32"/>
      <c r="G73" s="346"/>
      <c r="H73" s="346"/>
    </row>
    <row r="74" spans="1:8" ht="15">
      <c r="A74" s="32"/>
      <c r="B74" s="32"/>
      <c r="C74" s="344"/>
      <c r="D74" s="344"/>
      <c r="E74" s="32"/>
      <c r="F74" s="32"/>
      <c r="G74" s="346"/>
      <c r="H74" s="346"/>
    </row>
    <row r="75" spans="1:8" ht="15">
      <c r="A75" s="32"/>
      <c r="B75" s="32"/>
      <c r="C75" s="344"/>
      <c r="D75" s="344"/>
      <c r="E75" s="32"/>
      <c r="F75" s="32"/>
      <c r="G75" s="346"/>
      <c r="H75" s="346"/>
    </row>
    <row r="76" spans="1:8" ht="15">
      <c r="A76" s="32"/>
      <c r="B76" s="32"/>
      <c r="C76" s="344"/>
      <c r="D76" s="344"/>
      <c r="E76" s="32"/>
      <c r="F76" s="32"/>
      <c r="G76" s="346"/>
      <c r="H76" s="346"/>
    </row>
    <row r="77" spans="1:8" ht="15">
      <c r="A77" s="32"/>
      <c r="B77" s="32"/>
      <c r="C77" s="344"/>
      <c r="D77" s="344"/>
      <c r="E77" s="32"/>
      <c r="F77" s="32"/>
      <c r="G77" s="346"/>
      <c r="H77" s="346"/>
    </row>
    <row r="78" spans="1:8" ht="15">
      <c r="A78" s="32"/>
      <c r="B78" s="32"/>
      <c r="C78" s="344"/>
      <c r="D78" s="344"/>
      <c r="E78" s="32"/>
      <c r="F78" s="32"/>
      <c r="G78" s="346"/>
      <c r="H78" s="346"/>
    </row>
    <row r="79" spans="1:8" ht="15">
      <c r="A79" s="32"/>
      <c r="B79" s="32"/>
      <c r="C79" s="344"/>
      <c r="D79" s="344"/>
      <c r="E79" s="32"/>
      <c r="F79" s="32"/>
      <c r="G79" s="346"/>
      <c r="H79" s="346"/>
    </row>
    <row r="80" spans="1:8" ht="15">
      <c r="A80" s="32"/>
      <c r="B80" s="32"/>
      <c r="C80" s="344"/>
      <c r="D80" s="344"/>
      <c r="E80" s="32"/>
      <c r="F80" s="32"/>
      <c r="G80" s="346"/>
      <c r="H80" s="346"/>
    </row>
    <row r="81" spans="1:8" ht="15">
      <c r="A81" s="32"/>
      <c r="B81" s="32"/>
      <c r="C81" s="344"/>
      <c r="D81" s="344"/>
      <c r="E81" s="32"/>
      <c r="F81" s="32"/>
      <c r="G81" s="346"/>
      <c r="H81" s="346"/>
    </row>
    <row r="82" spans="1:8" ht="15">
      <c r="A82" s="32"/>
      <c r="B82" s="32"/>
      <c r="C82" s="344"/>
      <c r="D82" s="344"/>
      <c r="E82" s="32"/>
      <c r="F82" s="32"/>
      <c r="G82" s="346"/>
      <c r="H82" s="346"/>
    </row>
    <row r="83" spans="1:8" ht="15">
      <c r="A83" s="32"/>
      <c r="B83" s="32"/>
      <c r="C83" s="344"/>
      <c r="D83" s="344"/>
      <c r="E83" s="32"/>
      <c r="F83" s="32"/>
      <c r="G83" s="346"/>
      <c r="H83" s="346"/>
    </row>
    <row r="84" spans="1:8" ht="15">
      <c r="A84" s="32"/>
      <c r="B84" s="32"/>
      <c r="C84" s="344"/>
      <c r="D84" s="344"/>
      <c r="E84" s="32"/>
      <c r="F84" s="32"/>
      <c r="G84" s="346"/>
      <c r="H84" s="346"/>
    </row>
    <row r="85" spans="1:8" ht="15">
      <c r="A85" s="32"/>
      <c r="B85" s="32"/>
      <c r="C85" s="344"/>
      <c r="D85" s="344"/>
      <c r="E85" s="32"/>
      <c r="F85" s="32"/>
      <c r="G85" s="346"/>
      <c r="H85" s="346"/>
    </row>
    <row r="86" spans="1:8" ht="15">
      <c r="A86" s="32"/>
      <c r="B86" s="32"/>
      <c r="C86" s="344"/>
      <c r="D86" s="344"/>
      <c r="E86" s="32"/>
      <c r="F86" s="32"/>
      <c r="G86" s="346"/>
      <c r="H86" s="346"/>
    </row>
    <row r="87" spans="1:8" ht="15">
      <c r="A87" s="32"/>
      <c r="B87" s="32"/>
      <c r="C87" s="344"/>
      <c r="D87" s="344"/>
      <c r="E87" s="32"/>
      <c r="F87" s="32"/>
      <c r="G87" s="346"/>
      <c r="H87" s="346"/>
    </row>
    <row r="88" spans="1:8" ht="15">
      <c r="A88" s="32"/>
      <c r="B88" s="32"/>
      <c r="C88" s="344"/>
      <c r="D88" s="344"/>
      <c r="E88" s="32"/>
      <c r="F88" s="32"/>
      <c r="G88" s="346"/>
      <c r="H88" s="346"/>
    </row>
    <row r="89" spans="1:8" ht="15">
      <c r="A89" s="32"/>
      <c r="B89" s="32"/>
      <c r="C89" s="344"/>
      <c r="D89" s="344"/>
      <c r="E89" s="32"/>
      <c r="F89" s="32"/>
      <c r="G89" s="346"/>
      <c r="H89" s="346"/>
    </row>
    <row r="90" spans="1:8" ht="15">
      <c r="A90" s="32"/>
      <c r="B90" s="32"/>
      <c r="C90" s="344"/>
      <c r="D90" s="344"/>
      <c r="E90" s="32"/>
      <c r="F90" s="32"/>
      <c r="G90" s="346"/>
      <c r="H90" s="346"/>
    </row>
    <row r="91" spans="1:8" ht="15">
      <c r="A91" s="32"/>
      <c r="B91" s="32"/>
      <c r="C91" s="344"/>
      <c r="D91" s="344"/>
      <c r="E91" s="32"/>
      <c r="F91" s="32"/>
      <c r="G91" s="346"/>
      <c r="H91" s="346"/>
    </row>
    <row r="92" spans="1:8" ht="15">
      <c r="A92" s="32"/>
      <c r="B92" s="32"/>
      <c r="C92" s="344"/>
      <c r="D92" s="344"/>
      <c r="E92" s="32"/>
      <c r="F92" s="32"/>
      <c r="G92" s="346"/>
      <c r="H92" s="346"/>
    </row>
    <row r="93" spans="1:8" ht="15">
      <c r="A93" s="32"/>
      <c r="B93" s="32"/>
      <c r="C93" s="344"/>
      <c r="D93" s="344"/>
      <c r="E93" s="32"/>
      <c r="F93" s="32"/>
      <c r="G93" s="346"/>
      <c r="H93" s="346"/>
    </row>
    <row r="94" spans="1:8" ht="15">
      <c r="A94" s="32"/>
      <c r="B94" s="32"/>
      <c r="C94" s="344"/>
      <c r="D94" s="344"/>
      <c r="E94" s="32"/>
      <c r="F94" s="32"/>
      <c r="G94" s="346"/>
      <c r="H94" s="346"/>
    </row>
    <row r="95" spans="1:8" ht="15">
      <c r="A95" s="32"/>
      <c r="B95" s="32"/>
      <c r="C95" s="344"/>
      <c r="D95" s="344"/>
      <c r="E95" s="32"/>
      <c r="F95" s="32"/>
      <c r="G95" s="346"/>
      <c r="H95" s="346"/>
    </row>
    <row r="96" spans="1:8" ht="15">
      <c r="A96" s="32"/>
      <c r="B96" s="32"/>
      <c r="C96" s="344"/>
      <c r="D96" s="344"/>
      <c r="E96" s="32"/>
      <c r="F96" s="32"/>
      <c r="G96" s="346"/>
      <c r="H96" s="346"/>
    </row>
    <row r="97" spans="1:8" ht="15">
      <c r="A97" s="32"/>
      <c r="B97" s="32"/>
      <c r="C97" s="344"/>
      <c r="D97" s="344"/>
      <c r="E97" s="32"/>
      <c r="F97" s="32"/>
      <c r="G97" s="346"/>
      <c r="H97" s="346"/>
    </row>
    <row r="98" spans="1:8" ht="15">
      <c r="A98" s="32"/>
      <c r="B98" s="32"/>
      <c r="C98" s="344"/>
      <c r="D98" s="344"/>
      <c r="E98" s="32"/>
      <c r="F98" s="32"/>
      <c r="G98" s="346"/>
      <c r="H98" s="346"/>
    </row>
    <row r="99" spans="1:8" ht="15">
      <c r="A99" s="32"/>
      <c r="B99" s="32"/>
      <c r="C99" s="344"/>
      <c r="D99" s="344"/>
      <c r="E99" s="32"/>
      <c r="F99" s="32"/>
      <c r="G99" s="346"/>
      <c r="H99" s="346"/>
    </row>
    <row r="100" spans="1:8" ht="15">
      <c r="A100" s="32"/>
      <c r="B100" s="32"/>
      <c r="C100" s="344"/>
      <c r="D100" s="344"/>
      <c r="E100" s="32"/>
      <c r="F100" s="32"/>
      <c r="G100" s="346"/>
      <c r="H100" s="346"/>
    </row>
    <row r="101" spans="1:8" ht="15">
      <c r="A101" s="32"/>
      <c r="B101" s="32"/>
      <c r="C101" s="344"/>
      <c r="D101" s="344"/>
      <c r="E101" s="32"/>
      <c r="F101" s="32"/>
      <c r="G101" s="346"/>
      <c r="H101" s="346"/>
    </row>
    <row r="102" spans="1:8" ht="15">
      <c r="A102" s="32"/>
      <c r="B102" s="32"/>
      <c r="C102" s="344"/>
      <c r="D102" s="344"/>
      <c r="E102" s="32"/>
      <c r="F102" s="32"/>
      <c r="G102" s="346"/>
      <c r="H102" s="346"/>
    </row>
    <row r="103" spans="1:8" ht="15">
      <c r="A103" s="32"/>
      <c r="B103" s="32"/>
      <c r="C103" s="344"/>
      <c r="D103" s="344"/>
      <c r="E103" s="32"/>
      <c r="F103" s="32"/>
      <c r="G103" s="346"/>
      <c r="H103" s="34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">
      <c r="A6" s="63" t="str">
        <f>CONCATENATE("към ",TEXT(endDate,"dd.mm.yyyy")," г.")</f>
        <v>към 31.03.2023 г.</v>
      </c>
      <c r="B6" s="282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879</v>
      </c>
      <c r="D11" s="138">
        <v>1594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-544</v>
      </c>
      <c r="D12" s="138">
        <v>-495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-345</v>
      </c>
      <c r="D14" s="138">
        <v>-297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-29</v>
      </c>
      <c r="D15" s="138">
        <v>-51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-19</v>
      </c>
      <c r="D16" s="138">
        <v>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-2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0</v>
      </c>
      <c r="D20" s="138">
        <v>59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5">
        <f>SUM(C11:C20)</f>
        <v>-60</v>
      </c>
      <c r="D21" s="436">
        <f>SUM(D11:D20)</f>
        <v>810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0</v>
      </c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0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>
        <v>0</v>
      </c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0</v>
      </c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0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>
        <v>0</v>
      </c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0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>
        <v>0</v>
      </c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0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>
        <v>0</v>
      </c>
      <c r="D35" s="138"/>
      <c r="E35" s="118"/>
      <c r="F35" s="118"/>
    </row>
    <row r="36" spans="1:6" ht="15">
      <c r="A36" s="218" t="s">
        <v>425</v>
      </c>
      <c r="B36" s="119" t="s">
        <v>426</v>
      </c>
      <c r="C36" s="138">
        <v>0</v>
      </c>
      <c r="D36" s="138"/>
      <c r="E36" s="118"/>
      <c r="F36" s="118"/>
    </row>
    <row r="37" spans="1:6" ht="15">
      <c r="A37" s="217" t="s">
        <v>427</v>
      </c>
      <c r="B37" s="119" t="s">
        <v>428</v>
      </c>
      <c r="C37" s="138">
        <v>0</v>
      </c>
      <c r="D37" s="138"/>
      <c r="E37" s="118"/>
      <c r="F37" s="118"/>
    </row>
    <row r="38" spans="1:6" ht="15">
      <c r="A38" s="217" t="s">
        <v>429</v>
      </c>
      <c r="B38" s="119" t="s">
        <v>430</v>
      </c>
      <c r="C38" s="138">
        <v>0</v>
      </c>
      <c r="D38" s="138"/>
      <c r="E38" s="118"/>
      <c r="F38" s="118"/>
    </row>
    <row r="39" spans="1:6" ht="15">
      <c r="A39" s="217" t="s">
        <v>431</v>
      </c>
      <c r="B39" s="119" t="s">
        <v>432</v>
      </c>
      <c r="C39" s="138">
        <v>0</v>
      </c>
      <c r="D39" s="138"/>
      <c r="E39" s="118"/>
      <c r="F39" s="118"/>
    </row>
    <row r="40" spans="1:6" ht="30.75">
      <c r="A40" s="217" t="s">
        <v>433</v>
      </c>
      <c r="B40" s="119" t="s">
        <v>434</v>
      </c>
      <c r="C40" s="138">
        <v>0</v>
      </c>
      <c r="D40" s="138"/>
      <c r="E40" s="118"/>
      <c r="F40" s="118"/>
    </row>
    <row r="41" spans="1:6" ht="15">
      <c r="A41" s="217" t="s">
        <v>435</v>
      </c>
      <c r="B41" s="119" t="s">
        <v>436</v>
      </c>
      <c r="C41" s="138">
        <v>-3</v>
      </c>
      <c r="D41" s="138"/>
      <c r="E41" s="118"/>
      <c r="F41" s="118"/>
    </row>
    <row r="42" spans="1:8" ht="15">
      <c r="A42" s="217" t="s">
        <v>437</v>
      </c>
      <c r="B42" s="119" t="s">
        <v>438</v>
      </c>
      <c r="C42" s="138">
        <v>-2</v>
      </c>
      <c r="D42" s="138">
        <v>-2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7">
        <f>SUM(C35:C42)</f>
        <v>-5</v>
      </c>
      <c r="D43" s="438">
        <f>SUM(D35:D42)</f>
        <v>-2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-65</v>
      </c>
      <c r="D44" s="247">
        <f>D43+D33+D21</f>
        <v>808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2686</v>
      </c>
      <c r="D45" s="248">
        <v>1980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2621</v>
      </c>
      <c r="D46" s="250">
        <f>D45+D44</f>
        <v>2788</v>
      </c>
      <c r="E46" s="118"/>
      <c r="F46" s="118"/>
      <c r="G46" s="121"/>
      <c r="H46" s="121"/>
    </row>
    <row r="47" spans="1:8" ht="1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6" t="s">
        <v>657</v>
      </c>
      <c r="G50" s="121"/>
      <c r="H50" s="121"/>
    </row>
    <row r="51" spans="1:8" ht="15">
      <c r="A51" s="483" t="s">
        <v>663</v>
      </c>
      <c r="B51" s="483"/>
      <c r="C51" s="483"/>
      <c r="D51" s="483"/>
      <c r="G51" s="121"/>
      <c r="H51" s="121"/>
    </row>
    <row r="52" spans="1:8" ht="15">
      <c r="A52" s="467"/>
      <c r="B52" s="467"/>
      <c r="C52" s="467"/>
      <c r="D52" s="467"/>
      <c r="G52" s="121"/>
      <c r="H52" s="121"/>
    </row>
    <row r="53" spans="1:8" ht="15">
      <c r="A53" s="467"/>
      <c r="B53" s="467"/>
      <c r="C53" s="467"/>
      <c r="D53" s="467"/>
      <c r="G53" s="121"/>
      <c r="H53" s="121"/>
    </row>
    <row r="54" spans="1:13" s="39" customFormat="1" ht="15">
      <c r="A54" s="468" t="s">
        <v>666</v>
      </c>
      <c r="B54" s="479">
        <f>pdeReportingDate</f>
        <v>45043</v>
      </c>
      <c r="C54" s="479"/>
      <c r="D54" s="479"/>
      <c r="E54" s="479"/>
      <c r="F54" s="471"/>
      <c r="G54" s="471"/>
      <c r="H54" s="471"/>
      <c r="M54" s="85"/>
    </row>
    <row r="55" spans="1:13" s="39" customFormat="1" ht="15">
      <c r="A55" s="468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69" t="s">
        <v>8</v>
      </c>
      <c r="B56" s="480" t="str">
        <f>authorName</f>
        <v>Лазар Колев Писков</v>
      </c>
      <c r="C56" s="480"/>
      <c r="D56" s="480"/>
      <c r="E56" s="480"/>
      <c r="F56" s="67"/>
      <c r="G56" s="67"/>
      <c r="H56" s="67"/>
    </row>
    <row r="57" spans="1:8" s="39" customFormat="1" ht="15">
      <c r="A57" s="469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69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0"/>
      <c r="B59" s="478" t="s">
        <v>692</v>
      </c>
      <c r="C59" s="478"/>
      <c r="D59" s="478"/>
      <c r="E59" s="478"/>
      <c r="F59" s="352"/>
      <c r="G59" s="41"/>
      <c r="H59" s="39"/>
    </row>
    <row r="60" spans="1:8" ht="15">
      <c r="A60" s="470"/>
      <c r="B60" s="478" t="s">
        <v>668</v>
      </c>
      <c r="C60" s="478"/>
      <c r="D60" s="478"/>
      <c r="E60" s="478"/>
      <c r="F60" s="352"/>
      <c r="G60" s="41"/>
      <c r="H60" s="39"/>
    </row>
    <row r="61" spans="1:8" ht="15">
      <c r="A61" s="470"/>
      <c r="B61" s="478" t="s">
        <v>668</v>
      </c>
      <c r="C61" s="478"/>
      <c r="D61" s="478"/>
      <c r="E61" s="478"/>
      <c r="F61" s="352"/>
      <c r="G61" s="41"/>
      <c r="H61" s="39"/>
    </row>
    <row r="62" spans="1:8" ht="15">
      <c r="A62" s="470"/>
      <c r="B62" s="478" t="s">
        <v>668</v>
      </c>
      <c r="C62" s="478"/>
      <c r="D62" s="478"/>
      <c r="E62" s="478"/>
      <c r="F62" s="352"/>
      <c r="G62" s="41"/>
      <c r="H62" s="39"/>
    </row>
    <row r="63" spans="1:8" ht="15">
      <c r="A63" s="470"/>
      <c r="B63" s="478"/>
      <c r="C63" s="478"/>
      <c r="D63" s="478"/>
      <c r="E63" s="478"/>
      <c r="F63" s="352"/>
      <c r="G63" s="41"/>
      <c r="H63" s="39"/>
    </row>
    <row r="64" spans="1:8" ht="15">
      <c r="A64" s="470"/>
      <c r="B64" s="478"/>
      <c r="C64" s="478"/>
      <c r="D64" s="478"/>
      <c r="E64" s="478"/>
      <c r="F64" s="352"/>
      <c r="G64" s="41"/>
      <c r="H64" s="39"/>
    </row>
    <row r="65" spans="1:8" ht="15">
      <c r="A65" s="470"/>
      <c r="B65" s="478"/>
      <c r="C65" s="478"/>
      <c r="D65" s="478"/>
      <c r="E65" s="478"/>
      <c r="F65" s="352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0.7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0.7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0.7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5.7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135</v>
      </c>
      <c r="F13" s="362">
        <f>'1-Баланс'!H23</f>
        <v>1242</v>
      </c>
      <c r="G13" s="362">
        <f>'1-Баланс'!H24</f>
        <v>0</v>
      </c>
      <c r="H13" s="363">
        <v>-62</v>
      </c>
      <c r="I13" s="362">
        <f>'1-Баланс'!H29+'1-Баланс'!H32</f>
        <v>486</v>
      </c>
      <c r="J13" s="362">
        <f>'1-Баланс'!H30+'1-Баланс'!H33</f>
        <v>0</v>
      </c>
      <c r="K13" s="363"/>
      <c r="L13" s="362">
        <f>SUM(C13:K13)</f>
        <v>7152</v>
      </c>
      <c r="M13" s="364">
        <f>'1-Баланс'!H40</f>
        <v>0</v>
      </c>
      <c r="N13" s="107"/>
    </row>
    <row r="14" spans="1:14" ht="1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0.7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135</v>
      </c>
      <c r="F17" s="430">
        <f t="shared" si="2"/>
        <v>1242</v>
      </c>
      <c r="G17" s="430">
        <f t="shared" si="2"/>
        <v>0</v>
      </c>
      <c r="H17" s="430">
        <f t="shared" si="2"/>
        <v>-62</v>
      </c>
      <c r="I17" s="430">
        <f t="shared" si="2"/>
        <v>486</v>
      </c>
      <c r="J17" s="430">
        <f t="shared" si="2"/>
        <v>0</v>
      </c>
      <c r="K17" s="430">
        <f t="shared" si="2"/>
        <v>0</v>
      </c>
      <c r="L17" s="362">
        <f t="shared" si="1"/>
        <v>7152</v>
      </c>
      <c r="M17" s="431">
        <f t="shared" si="2"/>
        <v>0</v>
      </c>
      <c r="N17" s="110"/>
    </row>
    <row r="18" spans="1:14" ht="1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0</v>
      </c>
      <c r="J18" s="362">
        <f>+'1-Баланс'!G33</f>
        <v>-79</v>
      </c>
      <c r="K18" s="363"/>
      <c r="L18" s="362">
        <f t="shared" si="1"/>
        <v>-79</v>
      </c>
      <c r="M18" s="416"/>
      <c r="N18" s="110"/>
    </row>
    <row r="19" spans="1:14" ht="1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>
        <v>0</v>
      </c>
      <c r="J20" s="255"/>
      <c r="K20" s="255"/>
      <c r="L20" s="362">
        <f>SUM(C20:K20)</f>
        <v>0</v>
      </c>
      <c r="M20" s="256"/>
      <c r="N20" s="110"/>
    </row>
    <row r="21" spans="1:14" ht="1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0.7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0.7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>
        <v>-1</v>
      </c>
      <c r="J30" s="255"/>
      <c r="K30" s="255"/>
      <c r="L30" s="362">
        <f t="shared" si="1"/>
        <v>-1</v>
      </c>
      <c r="M30" s="256"/>
      <c r="N30" s="110"/>
    </row>
    <row r="31" spans="1:14" ht="1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135</v>
      </c>
      <c r="F31" s="430">
        <f t="shared" si="6"/>
        <v>1242</v>
      </c>
      <c r="G31" s="430">
        <f t="shared" si="6"/>
        <v>0</v>
      </c>
      <c r="H31" s="430">
        <f t="shared" si="6"/>
        <v>-62</v>
      </c>
      <c r="I31" s="430">
        <f t="shared" si="6"/>
        <v>485</v>
      </c>
      <c r="J31" s="430">
        <f t="shared" si="6"/>
        <v>-79</v>
      </c>
      <c r="K31" s="430">
        <f t="shared" si="6"/>
        <v>0</v>
      </c>
      <c r="L31" s="362">
        <f t="shared" si="1"/>
        <v>7072</v>
      </c>
      <c r="M31" s="431">
        <f t="shared" si="6"/>
        <v>0</v>
      </c>
      <c r="N31" s="107"/>
    </row>
    <row r="32" spans="1:14" ht="30.7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1.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1.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135</v>
      </c>
      <c r="F34" s="365">
        <f t="shared" si="7"/>
        <v>1242</v>
      </c>
      <c r="G34" s="365">
        <f t="shared" si="7"/>
        <v>0</v>
      </c>
      <c r="H34" s="365">
        <f t="shared" si="7"/>
        <v>-62</v>
      </c>
      <c r="I34" s="365">
        <f t="shared" si="7"/>
        <v>485</v>
      </c>
      <c r="J34" s="365">
        <f t="shared" si="7"/>
        <v>-79</v>
      </c>
      <c r="K34" s="365">
        <f t="shared" si="7"/>
        <v>0</v>
      </c>
      <c r="L34" s="428">
        <f t="shared" si="1"/>
        <v>7072</v>
      </c>
      <c r="M34" s="366">
        <f>M31+M32+M33</f>
        <v>0</v>
      </c>
      <c r="N34" s="110"/>
    </row>
    <row r="35" spans="1:14" ht="1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">
      <c r="A38" s="468" t="s">
        <v>666</v>
      </c>
      <c r="B38" s="479">
        <f>pdeReportingDate</f>
        <v>45043</v>
      </c>
      <c r="C38" s="479"/>
      <c r="D38" s="479"/>
      <c r="E38" s="479"/>
      <c r="F38" s="479"/>
      <c r="G38" s="479"/>
      <c r="H38" s="479"/>
      <c r="M38" s="110"/>
    </row>
    <row r="39" spans="1:13" ht="1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69" t="s">
        <v>8</v>
      </c>
      <c r="B40" s="480" t="str">
        <f>authorName</f>
        <v>Лазар Колев Писков</v>
      </c>
      <c r="C40" s="480"/>
      <c r="D40" s="480"/>
      <c r="E40" s="480"/>
      <c r="F40" s="480"/>
      <c r="G40" s="480"/>
      <c r="H40" s="480"/>
      <c r="M40" s="110"/>
    </row>
    <row r="41" spans="1:13" ht="1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69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0"/>
      <c r="B43" s="478" t="s">
        <v>692</v>
      </c>
      <c r="C43" s="478"/>
      <c r="D43" s="478"/>
      <c r="E43" s="478"/>
      <c r="F43" s="352"/>
      <c r="G43" s="41"/>
      <c r="H43" s="39"/>
      <c r="M43" s="110"/>
    </row>
    <row r="44" spans="1:13" ht="15">
      <c r="A44" s="470"/>
      <c r="B44" s="478" t="s">
        <v>668</v>
      </c>
      <c r="C44" s="478"/>
      <c r="D44" s="478"/>
      <c r="E44" s="478"/>
      <c r="F44" s="352"/>
      <c r="G44" s="41"/>
      <c r="H44" s="39"/>
      <c r="M44" s="110"/>
    </row>
    <row r="45" spans="1:13" ht="15">
      <c r="A45" s="470"/>
      <c r="B45" s="478" t="s">
        <v>668</v>
      </c>
      <c r="C45" s="478"/>
      <c r="D45" s="478"/>
      <c r="E45" s="478"/>
      <c r="F45" s="352"/>
      <c r="G45" s="41"/>
      <c r="H45" s="39"/>
      <c r="M45" s="110"/>
    </row>
    <row r="46" spans="1:13" ht="15">
      <c r="A46" s="470"/>
      <c r="B46" s="478" t="s">
        <v>668</v>
      </c>
      <c r="C46" s="478"/>
      <c r="D46" s="478"/>
      <c r="E46" s="478"/>
      <c r="F46" s="352"/>
      <c r="G46" s="41"/>
      <c r="H46" s="39"/>
      <c r="M46" s="110"/>
    </row>
    <row r="47" spans="1:13" ht="15">
      <c r="A47" s="470"/>
      <c r="B47" s="478"/>
      <c r="C47" s="478"/>
      <c r="D47" s="478"/>
      <c r="E47" s="478"/>
      <c r="F47" s="352"/>
      <c r="G47" s="41"/>
      <c r="H47" s="39"/>
      <c r="M47" s="110"/>
    </row>
    <row r="48" spans="1:13" ht="15">
      <c r="A48" s="470"/>
      <c r="B48" s="478"/>
      <c r="C48" s="478"/>
      <c r="D48" s="478"/>
      <c r="E48" s="478"/>
      <c r="F48" s="352"/>
      <c r="G48" s="41"/>
      <c r="H48" s="39"/>
      <c r="M48" s="110"/>
    </row>
    <row r="49" spans="1:13" ht="15">
      <c r="A49" s="470"/>
      <c r="B49" s="478"/>
      <c r="C49" s="478"/>
      <c r="D49" s="478"/>
      <c r="E49" s="478"/>
      <c r="F49" s="352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1"/>
      <c r="C2" s="55"/>
      <c r="D2" s="54"/>
      <c r="E2" s="101"/>
    </row>
    <row r="3" spans="1:5" ht="1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">
      <c r="A10" s="292" t="s">
        <v>517</v>
      </c>
      <c r="B10" s="293"/>
      <c r="C10" s="261"/>
      <c r="D10" s="261"/>
      <c r="E10" s="261"/>
      <c r="F10" s="261"/>
    </row>
    <row r="11" spans="1:6" ht="15">
      <c r="A11" s="294" t="s">
        <v>518</v>
      </c>
      <c r="B11" s="289"/>
      <c r="C11" s="261"/>
      <c r="D11" s="261"/>
      <c r="E11" s="261"/>
      <c r="F11" s="261"/>
    </row>
    <row r="12" spans="1:6" ht="15">
      <c r="A12" s="456">
        <v>1</v>
      </c>
      <c r="B12" s="457"/>
      <c r="C12" s="79"/>
      <c r="D12" s="79"/>
      <c r="E12" s="79"/>
      <c r="F12" s="259">
        <f>C12-E12</f>
        <v>0</v>
      </c>
    </row>
    <row r="13" spans="1:6" ht="1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">
      <c r="A45" s="294" t="s">
        <v>522</v>
      </c>
      <c r="B45" s="297"/>
      <c r="C45" s="298"/>
      <c r="D45" s="261"/>
      <c r="E45" s="261"/>
      <c r="F45" s="261"/>
    </row>
    <row r="46" spans="1:6" ht="15">
      <c r="A46" s="456">
        <v>1</v>
      </c>
      <c r="B46" s="457"/>
      <c r="C46" s="79"/>
      <c r="D46" s="79"/>
      <c r="E46" s="79"/>
      <c r="F46" s="259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">
      <c r="A82" s="456">
        <v>1</v>
      </c>
      <c r="B82" s="457"/>
      <c r="C82" s="79"/>
      <c r="D82" s="79"/>
      <c r="E82" s="79"/>
      <c r="F82" s="259">
        <f>C82-E82</f>
        <v>0</v>
      </c>
    </row>
    <row r="83" spans="1:6" ht="15">
      <c r="A83" s="456">
        <v>2</v>
      </c>
      <c r="B83" s="457"/>
      <c r="C83" s="79"/>
      <c r="D83" s="79"/>
      <c r="E83" s="79"/>
      <c r="F83" s="259">
        <f aca="true" t="shared" si="4" ref="F83:F96">C83-E83</f>
        <v>0</v>
      </c>
    </row>
    <row r="84" spans="1:6" ht="15">
      <c r="A84" s="456">
        <v>3</v>
      </c>
      <c r="B84" s="457"/>
      <c r="C84" s="79"/>
      <c r="D84" s="79"/>
      <c r="E84" s="79"/>
      <c r="F84" s="259">
        <f t="shared" si="4"/>
        <v>0</v>
      </c>
    </row>
    <row r="85" spans="1:6" ht="15">
      <c r="A85" s="456">
        <v>4</v>
      </c>
      <c r="B85" s="457"/>
      <c r="C85" s="79"/>
      <c r="D85" s="79"/>
      <c r="E85" s="79"/>
      <c r="F85" s="259">
        <f t="shared" si="4"/>
        <v>0</v>
      </c>
    </row>
    <row r="86" spans="1:6" ht="1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">
      <c r="A98" s="294" t="s">
        <v>520</v>
      </c>
      <c r="B98" s="301"/>
      <c r="C98" s="260"/>
      <c r="D98" s="260"/>
      <c r="E98" s="260"/>
      <c r="F98" s="260"/>
    </row>
    <row r="99" spans="1:6" ht="1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">
      <c r="A116" s="456">
        <v>1</v>
      </c>
      <c r="B116" s="457"/>
      <c r="C116" s="79"/>
      <c r="D116" s="79"/>
      <c r="E116" s="79"/>
      <c r="F116" s="259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">
      <c r="A150" s="302"/>
      <c r="B150" s="303"/>
      <c r="C150" s="304"/>
      <c r="D150" s="304"/>
      <c r="E150" s="304"/>
      <c r="F150" s="304"/>
    </row>
    <row r="151" spans="1:8" ht="15">
      <c r="A151" s="468" t="s">
        <v>666</v>
      </c>
      <c r="B151" s="479">
        <f>pdeReportingDate</f>
        <v>45043</v>
      </c>
      <c r="C151" s="479"/>
      <c r="D151" s="479"/>
      <c r="E151" s="479"/>
      <c r="F151" s="479"/>
      <c r="G151" s="479"/>
      <c r="H151" s="479"/>
    </row>
    <row r="152" spans="1:8" ht="15">
      <c r="A152" s="468"/>
      <c r="B152" s="46"/>
      <c r="C152" s="46"/>
      <c r="D152" s="46"/>
      <c r="E152" s="46"/>
      <c r="F152" s="46"/>
      <c r="G152" s="46"/>
      <c r="H152" s="46"/>
    </row>
    <row r="153" spans="1:8" ht="15">
      <c r="A153" s="469" t="s">
        <v>8</v>
      </c>
      <c r="B153" s="480" t="str">
        <f>authorName</f>
        <v>Лазар Колев Писков</v>
      </c>
      <c r="C153" s="480"/>
      <c r="D153" s="480"/>
      <c r="E153" s="480"/>
      <c r="F153" s="480"/>
      <c r="G153" s="480"/>
      <c r="H153" s="480"/>
    </row>
    <row r="154" spans="1:8" ht="15">
      <c r="A154" s="469"/>
      <c r="B154" s="67"/>
      <c r="C154" s="67"/>
      <c r="D154" s="67"/>
      <c r="E154" s="67"/>
      <c r="F154" s="67"/>
      <c r="G154" s="67"/>
      <c r="H154" s="67"/>
    </row>
    <row r="155" spans="1:8" ht="15">
      <c r="A155" s="469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0"/>
      <c r="B156" s="478" t="s">
        <v>692</v>
      </c>
      <c r="C156" s="478"/>
      <c r="D156" s="478"/>
      <c r="E156" s="478"/>
      <c r="F156" s="352"/>
      <c r="G156" s="41"/>
      <c r="H156" s="39"/>
    </row>
    <row r="157" spans="1:8" ht="15">
      <c r="A157" s="470"/>
      <c r="B157" s="478" t="s">
        <v>668</v>
      </c>
      <c r="C157" s="478"/>
      <c r="D157" s="478"/>
      <c r="E157" s="478"/>
      <c r="F157" s="352"/>
      <c r="G157" s="41"/>
      <c r="H157" s="39"/>
    </row>
    <row r="158" spans="1:8" ht="15">
      <c r="A158" s="470"/>
      <c r="B158" s="478" t="s">
        <v>668</v>
      </c>
      <c r="C158" s="478"/>
      <c r="D158" s="478"/>
      <c r="E158" s="478"/>
      <c r="F158" s="352"/>
      <c r="G158" s="41"/>
      <c r="H158" s="39"/>
    </row>
    <row r="159" spans="1:8" ht="15">
      <c r="A159" s="470"/>
      <c r="B159" s="478" t="s">
        <v>668</v>
      </c>
      <c r="C159" s="478"/>
      <c r="D159" s="478"/>
      <c r="E159" s="478"/>
      <c r="F159" s="352"/>
      <c r="G159" s="41"/>
      <c r="H159" s="39"/>
    </row>
    <row r="160" spans="1:8" ht="15">
      <c r="A160" s="470"/>
      <c r="B160" s="478"/>
      <c r="C160" s="478"/>
      <c r="D160" s="478"/>
      <c r="E160" s="478"/>
      <c r="F160" s="352"/>
      <c r="G160" s="41"/>
      <c r="H160" s="39"/>
    </row>
    <row r="161" spans="1:8" ht="15">
      <c r="A161" s="470"/>
      <c r="B161" s="478"/>
      <c r="C161" s="478"/>
      <c r="D161" s="478"/>
      <c r="E161" s="478"/>
      <c r="F161" s="352"/>
      <c r="G161" s="41"/>
      <c r="H161" s="39"/>
    </row>
    <row r="162" spans="1:8" ht="15">
      <c r="A162" s="470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01.01.2023 г. до 31.03.2023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7774</v>
      </c>
      <c r="D6" s="452">
        <f aca="true" t="shared" si="0" ref="D6:D15">C6-E6</f>
        <v>0</v>
      </c>
      <c r="E6" s="451">
        <f>'1-Баланс'!G95</f>
        <v>7774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7072</v>
      </c>
      <c r="D7" s="452">
        <f t="shared" si="0"/>
        <v>1721</v>
      </c>
      <c r="E7" s="451">
        <f>'1-Баланс'!G18</f>
        <v>5351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-79</v>
      </c>
      <c r="D8" s="452">
        <f t="shared" si="0"/>
        <v>0</v>
      </c>
      <c r="E8" s="451">
        <f>ABS('2-Отчет за доходите'!C44)-ABS('2-Отчет за доходите'!G44)</f>
        <v>-79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2686</v>
      </c>
      <c r="D9" s="452">
        <f t="shared" si="0"/>
        <v>0</v>
      </c>
      <c r="E9" s="451">
        <f>'3-Отчет за паричния поток'!C45</f>
        <v>2686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2621</v>
      </c>
      <c r="D10" s="452">
        <f t="shared" si="0"/>
        <v>0</v>
      </c>
      <c r="E10" s="451">
        <f>'3-Отчет за паричния поток'!C46</f>
        <v>2621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7072</v>
      </c>
      <c r="D11" s="452">
        <f t="shared" si="0"/>
        <v>0</v>
      </c>
      <c r="E11" s="451">
        <f>'4-Отчет за собствения капитал'!L34</f>
        <v>7072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1</v>
      </c>
      <c r="D15" s="452">
        <f t="shared" si="0"/>
        <v>1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-0.10851648351648352</v>
      </c>
      <c r="E3" s="423"/>
    </row>
    <row r="4" spans="1:4" ht="30.7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-0.01117081447963801</v>
      </c>
    </row>
    <row r="5" spans="1:4" ht="30.7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-0.11253561253561253</v>
      </c>
    </row>
    <row r="6" spans="1:4" ht="30.7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-0.010162078723951634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0.9040097205346294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70">
        <v>6</v>
      </c>
      <c r="B10" s="368" t="s">
        <v>590</v>
      </c>
      <c r="C10" s="369" t="s">
        <v>591</v>
      </c>
      <c r="D10" s="418">
        <f>'1-Баланс'!C94/'1-Баланс'!G79</f>
        <v>11.167701863354038</v>
      </c>
    </row>
    <row r="11" spans="1:4" ht="62.25">
      <c r="A11" s="370">
        <v>7</v>
      </c>
      <c r="B11" s="368" t="s">
        <v>592</v>
      </c>
      <c r="C11" s="369" t="s">
        <v>655</v>
      </c>
      <c r="D11" s="418">
        <f>('1-Баланс'!C76+'1-Баланс'!C85+'1-Баланс'!C92)/'1-Баланс'!G79</f>
        <v>6.296066252587992</v>
      </c>
    </row>
    <row r="12" spans="1:4" ht="46.5">
      <c r="A12" s="370">
        <v>8</v>
      </c>
      <c r="B12" s="368" t="s">
        <v>593</v>
      </c>
      <c r="C12" s="369" t="s">
        <v>656</v>
      </c>
      <c r="D12" s="418">
        <f>('1-Баланс'!C85+'1-Баланс'!C92)/'1-Баланс'!G79</f>
        <v>5.426501035196687</v>
      </c>
    </row>
    <row r="13" spans="1:4" ht="30.75">
      <c r="A13" s="370">
        <v>9</v>
      </c>
      <c r="B13" s="368" t="s">
        <v>594</v>
      </c>
      <c r="C13" s="369" t="s">
        <v>595</v>
      </c>
      <c r="D13" s="418">
        <f>'1-Баланс'!C92/'1-Баланс'!G79</f>
        <v>5.426501035196687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0.1554891072191371</v>
      </c>
    </row>
    <row r="16" spans="1:4" ht="30.7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0.09364548494983277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70">
        <v>12</v>
      </c>
      <c r="B18" s="368" t="s">
        <v>623</v>
      </c>
      <c r="C18" s="369" t="s">
        <v>598</v>
      </c>
      <c r="D18" s="418">
        <f>'1-Баланс'!G56/('1-Баланс'!G37+'1-Баланс'!G56)</f>
        <v>0.030037031957207517</v>
      </c>
    </row>
    <row r="19" spans="1:4" ht="30.75">
      <c r="A19" s="370">
        <v>13</v>
      </c>
      <c r="B19" s="368" t="s">
        <v>624</v>
      </c>
      <c r="C19" s="369" t="s">
        <v>600</v>
      </c>
      <c r="D19" s="418">
        <f>D4/D5</f>
        <v>0.09926470588235295</v>
      </c>
    </row>
    <row r="20" spans="1:4" ht="30.75">
      <c r="A20" s="370">
        <v>14</v>
      </c>
      <c r="B20" s="368" t="s">
        <v>601</v>
      </c>
      <c r="C20" s="369" t="s">
        <v>602</v>
      </c>
      <c r="D20" s="418">
        <f>D6/D5</f>
        <v>0.09030100334448161</v>
      </c>
    </row>
    <row r="21" spans="1:5" ht="1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0</v>
      </c>
      <c r="E21" s="472"/>
    </row>
    <row r="22" spans="1:4" ht="46.5">
      <c r="A22" s="370">
        <v>16</v>
      </c>
      <c r="B22" s="368" t="s">
        <v>607</v>
      </c>
      <c r="C22" s="369" t="s">
        <v>608</v>
      </c>
      <c r="D22" s="424">
        <f>D21/'1-Баланс'!G37</f>
        <v>0</v>
      </c>
    </row>
    <row r="23" spans="1:4" ht="30.75">
      <c r="A23" s="370">
        <v>17</v>
      </c>
      <c r="B23" s="368" t="s">
        <v>669</v>
      </c>
      <c r="C23" s="369" t="s">
        <v>670</v>
      </c>
      <c r="D23" s="424">
        <f>(D21+'2-Отчет за доходите'!C14)/'2-Отчет за доходите'!G31</f>
        <v>0.06854838709677419</v>
      </c>
    </row>
    <row r="24" spans="1:4" ht="30.75">
      <c r="A24" s="370">
        <v>18</v>
      </c>
      <c r="B24" s="368" t="s">
        <v>671</v>
      </c>
      <c r="C24" s="369" t="s">
        <v>672</v>
      </c>
      <c r="D24" s="424">
        <f>('1-Баланс'!G56+'1-Баланс'!G79)/(D21+'2-Отчет за доходите'!C14)</f>
        <v>13.764705882352942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">
      <c r="C2" s="358"/>
      <c r="F2" s="287" t="s">
        <v>558</v>
      </c>
    </row>
    <row r="3" spans="1:8" ht="1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1013</v>
      </c>
    </row>
    <row r="4" spans="1:8" ht="1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819</v>
      </c>
    </row>
    <row r="5" spans="1:8" ht="1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</v>
      </c>
    </row>
    <row r="6" spans="1:8" ht="1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149</v>
      </c>
    </row>
    <row r="7" spans="1:8" ht="1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105</v>
      </c>
    </row>
    <row r="8" spans="1:8" ht="1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75</v>
      </c>
    </row>
    <row r="9" spans="1:8" ht="1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82</v>
      </c>
    </row>
    <row r="10" spans="1:8" ht="1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40</v>
      </c>
    </row>
    <row r="11" spans="1:8" ht="1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2289</v>
      </c>
    </row>
    <row r="12" spans="1:8" ht="1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90</v>
      </c>
    </row>
    <row r="15" spans="1:8" ht="1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90</v>
      </c>
    </row>
    <row r="19" spans="1:8" ht="1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2380</v>
      </c>
    </row>
    <row r="42" spans="1:8" ht="1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1229</v>
      </c>
    </row>
    <row r="43" spans="1:8" ht="1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1050</v>
      </c>
    </row>
    <row r="44" spans="1:8" ht="1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24</v>
      </c>
    </row>
    <row r="45" spans="1:8" ht="1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2303</v>
      </c>
    </row>
    <row r="49" spans="1:8" ht="1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382</v>
      </c>
    </row>
    <row r="51" spans="1:8" ht="1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17</v>
      </c>
    </row>
    <row r="52" spans="1:8" ht="1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</v>
      </c>
    </row>
    <row r="57" spans="1:8" ht="1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420</v>
      </c>
    </row>
    <row r="58" spans="1:8" ht="1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29</v>
      </c>
    </row>
    <row r="66" spans="1:8" ht="1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2592</v>
      </c>
    </row>
    <row r="67" spans="1:8" ht="1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2621</v>
      </c>
    </row>
    <row r="70" spans="1:8" ht="1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50</v>
      </c>
    </row>
    <row r="71" spans="1:8" ht="1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5394</v>
      </c>
    </row>
    <row r="72" spans="1:8" ht="1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7774</v>
      </c>
    </row>
    <row r="73" spans="1:8" ht="1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5351</v>
      </c>
    </row>
    <row r="75" spans="1:8" ht="1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1180</v>
      </c>
    </row>
    <row r="83" spans="1:8" ht="1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-62</v>
      </c>
    </row>
    <row r="86" spans="1:8" ht="1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1315</v>
      </c>
    </row>
    <row r="87" spans="1:8" ht="1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485</v>
      </c>
    </row>
    <row r="88" spans="1:8" ht="1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485</v>
      </c>
    </row>
    <row r="89" spans="1:8" ht="1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-79</v>
      </c>
    </row>
    <row r="93" spans="1:8" ht="1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406</v>
      </c>
    </row>
    <row r="94" spans="1:8" ht="1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7072</v>
      </c>
    </row>
    <row r="95" spans="1:8" ht="1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48</v>
      </c>
    </row>
    <row r="102" spans="1:8" ht="1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48</v>
      </c>
    </row>
    <row r="103" spans="1:8" ht="1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140</v>
      </c>
    </row>
    <row r="104" spans="1:8" ht="1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31</v>
      </c>
    </row>
    <row r="107" spans="1:8" ht="1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219</v>
      </c>
    </row>
    <row r="108" spans="1:8" ht="1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310</v>
      </c>
    </row>
    <row r="111" spans="1:8" ht="1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115</v>
      </c>
    </row>
    <row r="112" spans="1:8" ht="1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97</v>
      </c>
    </row>
    <row r="114" spans="1:8" ht="1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</v>
      </c>
    </row>
    <row r="115" spans="1:8" ht="1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26</v>
      </c>
    </row>
    <row r="117" spans="1:8" ht="1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64</v>
      </c>
    </row>
    <row r="118" spans="1:8" ht="1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96</v>
      </c>
    </row>
    <row r="119" spans="1:8" ht="1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34</v>
      </c>
    </row>
    <row r="120" spans="1:8" ht="1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440</v>
      </c>
    </row>
    <row r="121" spans="1:8" ht="1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43</v>
      </c>
    </row>
    <row r="123" spans="1:8" ht="1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483</v>
      </c>
    </row>
    <row r="125" spans="1:8" ht="1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7774</v>
      </c>
    </row>
    <row r="126" spans="3:6" s="284" customFormat="1" ht="15">
      <c r="C126" s="358"/>
      <c r="F126" s="287" t="s">
        <v>559</v>
      </c>
    </row>
    <row r="127" spans="1:8" ht="1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272</v>
      </c>
    </row>
    <row r="128" spans="1:8" ht="1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157</v>
      </c>
    </row>
    <row r="129" spans="1:8" ht="1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51</v>
      </c>
    </row>
    <row r="130" spans="1:8" ht="1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310</v>
      </c>
    </row>
    <row r="131" spans="1:8" ht="1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50</v>
      </c>
    </row>
    <row r="132" spans="1:8" ht="1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24</v>
      </c>
    </row>
    <row r="133" spans="1:8" ht="1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-53</v>
      </c>
    </row>
    <row r="134" spans="1:8" ht="1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7</v>
      </c>
    </row>
    <row r="135" spans="1:8" ht="1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818</v>
      </c>
    </row>
    <row r="138" spans="1:8" ht="1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3</v>
      </c>
    </row>
    <row r="141" spans="1:8" ht="1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2</v>
      </c>
    </row>
    <row r="142" spans="1:8" ht="1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5</v>
      </c>
    </row>
    <row r="143" spans="1:8" ht="1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823</v>
      </c>
    </row>
    <row r="144" spans="1:8" ht="1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823</v>
      </c>
    </row>
    <row r="148" spans="1:8" ht="1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823</v>
      </c>
    </row>
    <row r="157" spans="1:8" ht="1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570</v>
      </c>
    </row>
    <row r="158" spans="1:8" ht="1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71</v>
      </c>
    </row>
    <row r="159" spans="1:8" ht="1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44</v>
      </c>
    </row>
    <row r="160" spans="1:8" ht="1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43</v>
      </c>
    </row>
    <row r="161" spans="1:8" ht="1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728</v>
      </c>
    </row>
    <row r="162" spans="1:8" ht="1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16</v>
      </c>
    </row>
    <row r="163" spans="1:8" ht="1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</v>
      </c>
    </row>
    <row r="164" spans="1:8" ht="1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744</v>
      </c>
    </row>
    <row r="171" spans="1:8" ht="1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79</v>
      </c>
    </row>
    <row r="172" spans="1:8" ht="1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744</v>
      </c>
    </row>
    <row r="175" spans="1:8" ht="1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79</v>
      </c>
    </row>
    <row r="176" spans="1:8" ht="1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79</v>
      </c>
    </row>
    <row r="177" spans="1:8" ht="1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79</v>
      </c>
    </row>
    <row r="179" spans="1:8" ht="1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823</v>
      </c>
    </row>
    <row r="180" spans="3:6" s="284" customFormat="1" ht="15">
      <c r="C180" s="358"/>
      <c r="F180" s="287" t="s">
        <v>563</v>
      </c>
    </row>
    <row r="181" spans="1:8" ht="1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879</v>
      </c>
    </row>
    <row r="182" spans="1:8" ht="1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-544</v>
      </c>
    </row>
    <row r="183" spans="1:8" ht="1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-345</v>
      </c>
    </row>
    <row r="185" spans="1:8" ht="1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-29</v>
      </c>
    </row>
    <row r="186" spans="1:8" ht="1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-19</v>
      </c>
    </row>
    <row r="187" spans="1:8" ht="1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-2</v>
      </c>
    </row>
    <row r="190" spans="1:8" ht="1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-60</v>
      </c>
    </row>
    <row r="192" spans="1:8" ht="1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-3</v>
      </c>
    </row>
    <row r="210" spans="1:8" ht="1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-2</v>
      </c>
    </row>
    <row r="211" spans="1:8" ht="1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-5</v>
      </c>
    </row>
    <row r="212" spans="1:8" ht="1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45016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-65</v>
      </c>
    </row>
    <row r="213" spans="1:8" ht="1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45016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2686</v>
      </c>
    </row>
    <row r="214" spans="1:8" ht="1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45016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2621</v>
      </c>
    </row>
    <row r="215" spans="1:8" ht="1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45016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45016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">
      <c r="C217" s="358"/>
      <c r="F217" s="287" t="s">
        <v>567</v>
      </c>
    </row>
    <row r="218" spans="1:8" ht="1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45016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45016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45016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45016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45016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45016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45016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45016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45016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45016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45016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45016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45016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45016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45016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45016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45016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45016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45016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45016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45016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45016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45016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45016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45016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45016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45016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45016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45016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45016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45016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45016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45016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45016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45016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45016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45016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45016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45016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45016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45016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45016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45016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45016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45016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135</v>
      </c>
    </row>
    <row r="263" spans="1:8" ht="1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45016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45016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45016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45016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135</v>
      </c>
    </row>
    <row r="267" spans="1:8" ht="1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45016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45016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45016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45016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45016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45016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45016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45016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45016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45016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45016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45016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45016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45016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135</v>
      </c>
    </row>
    <row r="281" spans="1:8" ht="1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45016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45016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45016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135</v>
      </c>
    </row>
    <row r="284" spans="1:8" ht="1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45016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45016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45016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45016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45016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45016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45016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45016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45016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45016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45016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45016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45016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45016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45016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45016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45016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45016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45016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45016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45016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45016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45016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45016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45016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45016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45016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45016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45016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45016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45016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45016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45016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45016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45016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45016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45016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45016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45016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45016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45016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45016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45016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45016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45016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-62</v>
      </c>
    </row>
    <row r="329" spans="1:8" ht="1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45016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45016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45016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45016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-62</v>
      </c>
    </row>
    <row r="333" spans="1:8" ht="1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45016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45016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45016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45016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45016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45016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45016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45016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45016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45016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45016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45016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45016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45016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-62</v>
      </c>
    </row>
    <row r="347" spans="1:8" ht="1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45016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45016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45016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-62</v>
      </c>
    </row>
    <row r="350" spans="1:8" ht="1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45016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486</v>
      </c>
    </row>
    <row r="351" spans="1:8" ht="1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45016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45016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45016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45016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486</v>
      </c>
    </row>
    <row r="355" spans="1:8" ht="1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45016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45016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45016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45016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45016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45016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45016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45016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45016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45016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45016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45016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45016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-1</v>
      </c>
    </row>
    <row r="368" spans="1:8" ht="1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45016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485</v>
      </c>
    </row>
    <row r="369" spans="1:8" ht="1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45016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45016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45016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485</v>
      </c>
    </row>
    <row r="372" spans="1:8" ht="1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45016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45016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45016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45016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45016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45016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-79</v>
      </c>
    </row>
    <row r="378" spans="1:8" ht="1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45016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45016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45016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45016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45016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45016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45016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45016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45016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45016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45016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45016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45016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-79</v>
      </c>
    </row>
    <row r="391" spans="1:8" ht="1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45016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45016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45016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-79</v>
      </c>
    </row>
    <row r="394" spans="1:8" ht="1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45016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45016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45016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45016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45016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45016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45016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45016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45016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45016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45016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45016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45016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45016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45016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45016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45016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45016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45016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45016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45016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45016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45016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7152</v>
      </c>
    </row>
    <row r="417" spans="1:8" ht="1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45016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45016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45016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45016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7152</v>
      </c>
    </row>
    <row r="421" spans="1:8" ht="1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45016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-79</v>
      </c>
    </row>
    <row r="422" spans="1:8" ht="1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45016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45016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45016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45016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45016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45016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45016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45016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45016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45016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45016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45016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-1</v>
      </c>
    </row>
    <row r="434" spans="1:8" ht="1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45016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7072</v>
      </c>
    </row>
    <row r="435" spans="1:8" ht="1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45016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45016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45016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7072</v>
      </c>
    </row>
    <row r="438" spans="1:8" ht="1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45016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45016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45016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45016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45016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45016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45016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45016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45016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45016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45016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45016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45016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45016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45016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45016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45016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45016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45016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45016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45016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45016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">
      <c r="C460" s="358"/>
      <c r="F460" s="287" t="s">
        <v>573</v>
      </c>
    </row>
    <row r="461" spans="3:6" s="284" customFormat="1" ht="15">
      <c r="C461" s="358"/>
      <c r="F461" s="287" t="s">
        <v>570</v>
      </c>
    </row>
    <row r="462" spans="3:6" s="284" customFormat="1" ht="15">
      <c r="C462" s="358"/>
      <c r="F462" s="287" t="s">
        <v>571</v>
      </c>
    </row>
    <row r="463" spans="3:6" s="284" customFormat="1" ht="15">
      <c r="C463" s="358"/>
      <c r="F463" s="287" t="s">
        <v>572</v>
      </c>
    </row>
    <row r="464" spans="1:8" ht="1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45016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45016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45016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45016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45016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45016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45016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45016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45016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45016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45016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45016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45016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45016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45016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45016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45016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45016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45016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45016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45016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45016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45016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45016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45016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45016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45016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45016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45016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45016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45016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45016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45016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45016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45016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45016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45016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45016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45016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2023-04-27T09:00:57Z</cp:lastPrinted>
  <dcterms:created xsi:type="dcterms:W3CDTF">2006-09-16T00:00:00Z</dcterms:created>
  <dcterms:modified xsi:type="dcterms:W3CDTF">2023-04-27T09:32:16Z</dcterms:modified>
  <cp:category/>
  <cp:version/>
  <cp:contentType/>
  <cp:contentStatus/>
</cp:coreProperties>
</file>