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<sst xmlns="http://schemas.openxmlformats.org/spreadsheetml/2006/main" count="4320" uniqueCount="1001">
  <si>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</si>
  <si>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</si>
  <si>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</si>
  <si>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</si>
  <si>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</si>
  <si>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</si>
  <si>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</si>
  <si>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</si>
  <si>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</si>
  <si>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</si>
  <si>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</si>
  <si>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</si>
  <si>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</si>
  <si>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</si>
  <si>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</si>
  <si>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</si>
  <si>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</si>
  <si>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</si>
  <si>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</si>
  <si>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</si>
  <si>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</si>
  <si>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</si>
  <si>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</si>
  <si>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</si>
  <si>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</si>
  <si>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</si>
  <si>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</si>
  <si>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</si>
  <si>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</si>
  <si>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</si>
  <si>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</si>
  <si>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</si>
  <si>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</si>
  <si>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</si>
  <si>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</si>
  <si>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</si>
  <si>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</si>
  <si>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</si>
  <si>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</si>
  <si>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</si>
  <si>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</si>
  <si>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</si>
  <si>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</si>
  <si>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</si>
  <si>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</si>
  <si>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</si>
  <si>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</si>
  <si>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</si>
  <si>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</si>
  <si>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</si>
  <si>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</si>
  <si>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</si>
  <si>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</si>
  <si>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</si>
  <si>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</si>
  <si>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</si>
  <si>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</si>
  <si>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</si>
  <si>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</si>
  <si>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</si>
  <si>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</si>
  <si>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</si>
  <si>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</si>
  <si>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</si>
  <si>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</si>
  <si>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</si>
  <si>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</si>
  <si>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</si>
  <si>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</si>
  <si>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</si>
  <si>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</si>
  <si>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</si>
  <si>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</si>
  <si>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</si>
  <si>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</si>
  <si>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</si>
  <si>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</si>
  <si>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</si>
  <si>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</si>
  <si>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</si>
  <si>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</si>
  <si>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</si>
  <si>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</si>
  <si>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</si>
  <si>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</si>
  <si>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</si>
  <si>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</si>
  <si>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</si>
  <si>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</si>
  <si>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</si>
  <si>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</si>
  <si>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</si>
  <si>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</si>
  <si>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</si>
  <si>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</si>
  <si>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</si>
  <si>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</si>
  <si>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</si>
  <si>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</si>
  <si>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</si>
  <si>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</si>
  <si>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</si>
  <si>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</si>
  <si>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</si>
  <si>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</si>
  <si>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</si>
  <si>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</si>
  <si>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</si>
  <si>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</si>
  <si>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</si>
  <si>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</si>
  <si>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</si>
  <si>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</si>
  <si>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</si>
  <si>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</si>
  <si>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</si>
  <si>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</si>
  <si>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</si>
  <si>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</si>
  <si>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</si>
  <si>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</si>
  <si>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</si>
  <si>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</si>
  <si>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</si>
  <si>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</si>
  <si>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</si>
  <si>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</si>
  <si>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</si>
  <si>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</si>
  <si>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</si>
  <si>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</si>
  <si>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</si>
  <si>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</si>
  <si>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</si>
  <si>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</si>
  <si>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</si>
  <si>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</si>
  <si>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</si>
  <si>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</si>
  <si>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</si>
  <si>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</si>
  <si>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</si>
  <si>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</si>
  <si>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</si>
  <si>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</si>
  <si>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</si>
  <si>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</si>
  <si>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</si>
  <si>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</si>
  <si>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</si>
  <si>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</si>
  <si>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</si>
  <si>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</si>
  <si>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</si>
  <si>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</si>
  <si>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</si>
  <si>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</si>
  <si>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</si>
  <si>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</si>
  <si>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</si>
  <si>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</si>
  <si>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</si>
  <si>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</si>
  <si>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</si>
  <si>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</si>
  <si>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</si>
  <si>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</si>
  <si>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</si>
  <si>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</si>
  <si>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</si>
  <si>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</si>
  <si>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</si>
  <si>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</si>
  <si>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</si>
  <si>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</si>
  <si>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</si>
  <si>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</si>
  <si>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</si>
  <si>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</si>
  <si>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</si>
  <si>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</si>
  <si>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</si>
  <si>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</si>
  <si>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</si>
  <si>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</si>
  <si>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</si>
  <si>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</si>
  <si>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</si>
  <si>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</si>
  <si>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</si>
  <si>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</si>
  <si>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</si>
  <si>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</si>
  <si>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</si>
  <si>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</si>
  <si>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</si>
  <si>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</si>
  <si>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</si>
  <si>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</si>
  <si>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</si>
  <si>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</si>
  <si>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</si>
  <si>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</si>
  <si>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</si>
  <si>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</si>
  <si>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</si>
  <si>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</si>
  <si>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</si>
  <si>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</si>
  <si>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</si>
  <si>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</si>
  <si>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</si>
  <si>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</si>
  <si>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</si>
  <si>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</si>
  <si>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</si>
  <si>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</si>
  <si>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</si>
  <si>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</si>
  <si>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</si>
  <si>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</si>
  <si>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</si>
  <si>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</si>
  <si>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</si>
  <si>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</si>
  <si>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</si>
  <si>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</si>
  <si>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</si>
  <si>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</si>
  <si>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</si>
  <si>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</si>
  <si>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</si>
  <si>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</si>
  <si>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</si>
  <si>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</si>
  <si>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</si>
  <si>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</si>
  <si>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</si>
  <si>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</si>
  <si>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</si>
  <si>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</si>
  <si>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</si>
  <si>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</si>
  <si>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</si>
  <si>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</si>
  <si>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</si>
  <si>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</si>
  <si>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</si>
  <si>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</si>
  <si>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</si>
  <si>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</si>
  <si>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</si>
  <si>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</si>
  <si>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</si>
  <si>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</si>
  <si>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</si>
  <si>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</si>
  <si>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</si>
  <si>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</si>
  <si>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</si>
  <si>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</si>
  <si>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</si>
  <si>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</si>
  <si>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</si>
  <si>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</si>
  <si>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</si>
  <si>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</si>
  <si>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</si>
  <si>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</si>
  <si>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</si>
  <si>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</si>
  <si>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</si>
  <si>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</si>
  <si>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</si>
  <si>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</si>
  <si>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</si>
  <si>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</si>
  <si>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</si>
  <si>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</si>
  <si>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</si>
  <si>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</si>
  <si>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</si>
  <si>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</si>
  <si>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</si>
  <si>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</si>
  <si>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</si>
  <si>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</si>
  <si>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</si>
  <si>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</si>
  <si>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</si>
  <si>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</si>
  <si>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</si>
  <si>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</si>
  <si>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</si>
  <si>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</si>
  <si>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</si>
  <si>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</si>
  <si>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</si>
  <si>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</si>
  <si>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</si>
  <si>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</si>
  <si>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</si>
  <si>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</si>
  <si>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</si>
  <si>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</si>
  <si>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</si>
  <si>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</si>
  <si>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</si>
  <si>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</si>
  <si>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</si>
  <si>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</si>
  <si>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</si>
  <si>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</si>
  <si>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</si>
  <si>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</si>
  <si>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</si>
  <si>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</si>
  <si>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</si>
  <si>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</si>
  <si>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</si>
  <si>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</si>
  <si>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</si>
  <si>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</si>
  <si>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</si>
  <si>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</si>
  <si>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</si>
  <si>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</si>
  <si>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</si>
  <si>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</si>
  <si>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</si>
  <si>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</si>
  <si>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</si>
  <si>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</si>
  <si>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</si>
  <si>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</si>
  <si>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</si>
  <si>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</si>
  <si>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</si>
  <si>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</si>
  <si>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</si>
  <si>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</si>
  <si>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</si>
  <si>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</si>
  <si>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</si>
  <si>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</si>
  <si>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</si>
  <si>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</si>
  <si>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</si>
  <si>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</si>
  <si>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</si>
  <si>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</si>
  <si>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</si>
  <si>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</si>
  <si>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</si>
  <si>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</si>
  <si>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</si>
  <si>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</si>
  <si>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</si>
  <si>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</si>
  <si>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</si>
  <si>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</si>
  <si>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</si>
  <si>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</si>
  <si>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</si>
  <si>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</si>
  <si>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</si>
  <si>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</si>
  <si>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</si>
  <si>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</si>
  <si>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</si>
  <si>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</si>
  <si>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</si>
  <si>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</si>
  <si>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</si>
  <si>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</si>
  <si>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</si>
  <si>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</si>
  <si>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</si>
  <si>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</si>
  <si>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</si>
  <si>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</si>
  <si>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</si>
  <si>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</si>
  <si>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</si>
  <si>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</si>
  <si>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</si>
  <si>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</si>
  <si>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</si>
  <si>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</si>
  <si>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</si>
  <si>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</si>
  <si>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</si>
  <si>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</si>
  <si>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</si>
  <si>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</si>
  <si>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</si>
  <si>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</si>
  <si>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</si>
  <si>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</si>
  <si>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</si>
  <si>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</si>
  <si>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</si>
  <si>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</si>
  <si>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</si>
  <si>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</si>
  <si>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</si>
  <si>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</si>
  <si>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</si>
  <si>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</si>
  <si>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</si>
  <si>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</si>
  <si>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</si>
  <si>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</si>
  <si>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</si>
  <si>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</si>
  <si>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</si>
  <si>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</si>
  <si>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</si>
  <si>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</si>
  <si>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</si>
  <si>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</si>
  <si>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</si>
  <si>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</si>
  <si>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</si>
  <si>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</si>
  <si>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</si>
  <si>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</si>
  <si>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</si>
  <si>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</si>
  <si>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</si>
  <si>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</si>
  <si>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</si>
  <si>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</si>
  <si>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</si>
  <si>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</si>
  <si>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</si>
  <si>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</si>
  <si>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</si>
  <si>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</si>
  <si>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</si>
  <si>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</si>
  <si>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</si>
  <si>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</si>
  <si>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</si>
  <si>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</si>
  <si>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</si>
  <si>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</si>
  <si>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</si>
  <si>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</si>
  <si>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</si>
  <si>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</si>
  <si>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</si>
  <si>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</si>
  <si>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</si>
  <si>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</si>
  <si>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</si>
  <si>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</si>
  <si>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</si>
  <si>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</si>
  <si>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</si>
  <si>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</si>
  <si>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</si>
  <si>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</si>
  <si>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</si>
  <si>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</si>
  <si>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</si>
  <si>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</si>
  <si>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</si>
  <si>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</si>
  <si>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</si>
  <si>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</si>
  <si>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</si>
  <si>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</si>
  <si>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</si>
  <si>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</si>
  <si>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</si>
  <si>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</si>
  <si>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</si>
  <si>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</si>
  <si>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</si>
  <si>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</si>
  <si>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</si>
  <si>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</si>
  <si>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</si>
  <si>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</si>
  <si>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</si>
  <si>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</si>
  <si>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</si>
  <si>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</si>
  <si>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</si>
  <si>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</si>
  <si>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</si>
  <si>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</si>
  <si>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</si>
  <si>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</si>
  <si>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</si>
  <si>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</si>
  <si>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</si>
  <si>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</si>
  <si>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</si>
  <si>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</si>
  <si>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</si>
  <si>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</si>
  <si>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</si>
  <si>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</si>
  <si>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</si>
  <si>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</si>
  <si>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</si>
  <si>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</si>
  <si>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</si>
  <si>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</si>
  <si>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</si>
  <si>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</si>
  <si>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</si>
  <si>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</si>
  <si>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</si>
  <si>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</si>
  <si>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</si>
  <si>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</si>
  <si>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</si>
  <si>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</si>
  <si>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</si>
  <si>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</si>
  <si>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</si>
  <si>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</si>
  <si>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</si>
  <si>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</si>
  <si>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</si>
  <si>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</si>
  <si>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</si>
  <si>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</si>
  <si>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</si>
  <si>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</si>
  <si>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</si>
  <si>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</si>
  <si>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</si>
  <si>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</si>
  <si>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</si>
  <si>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</si>
  <si>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</si>
  <si>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</si>
  <si>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</si>
  <si>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</si>
  <si>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</si>
  <si>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</si>
  <si>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</si>
  <si>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</si>
  <si>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</si>
  <si>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</si>
  <si>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</si>
  <si>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</si>
  <si>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</si>
  <si>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</si>
  <si>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</si>
  <si>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</si>
  <si>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</si>
  <si>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</si>
  <si>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</si>
  <si>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</si>
  <si>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</si>
  <si>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</si>
  <si>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</si>
  <si>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</si>
  <si>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</si>
  <si>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</si>
  <si>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</si>
  <si>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</si>
  <si>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</si>
  <si>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</si>
  <si>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</si>
  <si>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</si>
  <si>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</si>
  <si>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</si>
  <si>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</si>
  <si>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</si>
  <si>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</si>
  <si>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</si>
  <si>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</si>
  <si>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</si>
  <si>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</si>
  <si>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</si>
  <si>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</si>
  <si>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</si>
  <si>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</si>
  <si>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</si>
  <si>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</si>
  <si>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</si>
  <si>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</si>
  <si>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</si>
  <si>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</si>
  <si>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</si>
  <si>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</si>
  <si>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</si>
  <si>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</si>
  <si>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</si>
  <si>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</si>
  <si>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</si>
  <si>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</si>
  <si>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</si>
  <si>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</si>
  <si>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</si>
  <si>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</si>
  <si>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</si>
  <si>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</si>
  <si>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</si>
  <si>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</si>
  <si>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</si>
  <si>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</si>
  <si>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</si>
  <si>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</si>
  <si>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</si>
  <si>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</si>
  <si>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</si>
  <si>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</si>
  <si>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</si>
  <si>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</si>
  <si>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</si>
  <si>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</si>
  <si>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</si>
  <si>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</si>
  <si>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</si>
  <si>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</si>
  <si>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</si>
  <si>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</si>
  <si>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</si>
  <si>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</si>
  <si>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</si>
  <si>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</si>
  <si>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</si>
  <si>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</si>
  <si>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</si>
  <si>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</si>
  <si>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</si>
  <si>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</si>
  <si>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</si>
  <si>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</si>
  <si>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</si>
  <si>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</si>
  <si>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</si>
  <si>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</si>
  <si>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</si>
  <si>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</si>
  <si>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</si>
  <si>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</si>
  <si>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</si>
  <si>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</si>
  <si>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</si>
  <si>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</si>
  <si>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</si>
  <si>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</si>
  <si>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</si>
  <si>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</si>
  <si>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</si>
  <si>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</si>
  <si>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</si>
  <si>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</si>
  <si>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</si>
  <si>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</si>
  <si>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</si>
  <si>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</si>
  <si>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</si>
  <si>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</si>
  <si>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</si>
  <si>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</si>
  <si>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</si>
  <si>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</si>
  <si>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</si>
  <si>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</si>
  <si>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</si>
  <si>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</si>
  <si>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</si>
  <si>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</si>
  <si>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</si>
  <si>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</si>
  <si>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</si>
  <si>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</si>
  <si>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</si>
  <si>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</si>
  <si>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</si>
  <si>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</si>
  <si>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</si>
  <si>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</si>
  <si>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</si>
  <si>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</si>
  <si>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</si>
  <si>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</si>
  <si>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</si>
  <si>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</si>
  <si>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</si>
  <si>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</si>
  <si>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</si>
  <si>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</si>
  <si>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</si>
  <si>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</si>
  <si>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</si>
  <si>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</si>
  <si>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</si>
  <si>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</si>
  <si>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</si>
  <si>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</si>
  <si>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</si>
  <si>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</si>
  <si>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</si>
  <si>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</si>
  <si>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</si>
  <si>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</si>
  <si>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</si>
  <si>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</si>
  <si>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</si>
  <si>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</si>
  <si>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</si>
  <si>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</si>
  <si>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</si>
  <si>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</si>
  <si>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</si>
  <si>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</si>
  <si>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</si>
  <si>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</si>
  <si>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</si>
  <si>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</si>
  <si>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</si>
  <si>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</si>
  <si>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</si>
  <si>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</si>
  <si>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</si>
  <si>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</si>
  <si>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</si>
  <si>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</si>
  <si>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</si>
  <si>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</si>
  <si>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</si>
  <si>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</si>
  <si>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</si>
  <si>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</si>
  <si>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</si>
  <si>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</si>
  <si>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</si>
  <si>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</si>
  <si>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</si>
  <si>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</si>
  <si>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</si>
  <si>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</si>
  <si>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</si>
  <si>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</si>
  <si>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</si>
  <si>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</si>
  <si>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</si>
  <si>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</si>
  <si>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</si>
  <si>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</si>
  <si>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</si>
  <si>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</si>
  <si>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</si>
  <si>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</si>
  <si>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</si>
  <si>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</si>
  <si>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</si>
  <si>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</si>
  <si>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</si>
  <si>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</si>
  <si>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</si>
  <si>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</si>
  <si>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</si>
  <si>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</si>
  <si>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</si>
  <si>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</si>
  <si>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</si>
  <si>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</si>
  <si>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</si>
  <si>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</si>
  <si>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</si>
  <si>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</si>
  <si>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</si>
  <si>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</si>
  <si>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</si>
  <si>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</si>
  <si>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</si>
  <si>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</si>
  <si>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</si>
  <si>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</si>
  <si>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</si>
  <si>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</si>
  <si>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</si>
  <si>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</si>
  <si>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</si>
  <si>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</si>
  <si>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</si>
  <si>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</si>
  <si>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</si>
  <si>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</si>
  <si>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</si>
  <si>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</si>
  <si>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</si>
  <si>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</si>
  <si>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</si>
  <si>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</si>
  <si>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</si>
  <si>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</si>
  <si>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</si>
  <si>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</si>
  <si>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</si>
  <si>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</si>
  <si>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</si>
  <si>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</si>
  <si>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</si>
  <si>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</si>
  <si>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</si>
  <si>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</si>
  <si>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</si>
  <si>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</si>
  <si>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</si>
  <si>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</si>
  <si>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</si>
  <si>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</si>
  <si>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</si>
  <si>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</si>
  <si>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</si>
  <si>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</si>
  <si>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</si>
  <si>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</si>
  <si>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</si>
  <si>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</si>
  <si>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</si>
  <si>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</si>
  <si>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</si>
  <si>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</si>
  <si>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</si>
  <si>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</si>
  <si>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</si>
  <si>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</si>
  <si>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</si>
  <si>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</si>
  <si>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</si>
  <si>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</si>
  <si>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</si>
  <si>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</si>
  <si>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</si>
  <si>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</si>
  <si>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</si>
  <si>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</si>
  <si>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</si>
  <si>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</si>
  <si>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</si>
  <si>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</si>
  <si>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</si>
  <si>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</si>
  <si>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</si>
  <si>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</si>
  <si>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</si>
  <si>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</si>
  <si>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</si>
  <si>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</si>
  <si>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</si>
  <si>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</si>
  <si>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</si>
  <si>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</si>
  <si>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</si>
  <si>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</si>
  <si>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</si>
  <si>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</si>
  <si>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</si>
  <si>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</si>
  <si>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</si>
  <si>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</si>
  <si>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</si>
  <si>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</si>
  <si>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</si>
  <si>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</si>
  <si>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</si>
  <si>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</si>
  <si>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</si>
  <si>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</si>
  <si>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</si>
  <si>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</si>
  <si>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</si>
  <si>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</si>
  <si>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</si>
  <si>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</si>
  <si>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</si>
  <si>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</si>
  <si>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</si>
  <si>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</si>
  <si>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</si>
  <si>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</si>
  <si>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</si>
  <si>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</si>
  <si>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</si>
  <si>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</si>
  <si>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</si>
  <si>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</si>
  <si>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</si>
  <si>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</si>
  <si>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</si>
  <si>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</si>
  <si>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</si>
  <si>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</si>
  <si>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</si>
  <si>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</si>
  <si>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</si>
  <si>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</si>
  <si>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</si>
  <si>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</si>
  <si>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</si>
  <si>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</si>
  <si>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</si>
  <si>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</si>
  <si>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</si>
  <si>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</si>
  <si>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</si>
  <si>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</si>
  <si>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</si>
  <si>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</si>
  <si>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</si>
  <si>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</si>
  <si>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</si>
  <si>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</si>
  <si>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</si>
  <si>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</si>
  <si>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</si>
  <si>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</si>
  <si>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</si>
  <si>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</si>
  <si>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</si>
  <si>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</si>
  <si>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</si>
  <si>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</si>
  <si>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</si>
  <si>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</si>
  <si>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</si>
  <si>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</si>
  <si>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</si>
  <si>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</si>
  <si>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</si>
  <si>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</si>
  <si>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</si>
  <si>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</si>
  <si>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</si>
  <si>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</si>
  <si>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</si>
  <si>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</si>
  <si>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</si>
  <si>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</si>
  <si>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</si>
  <si>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</si>
  <si>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</si>
  <si>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</si>
  <si>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</si>
  <si>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</si>
  <si>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</si>
  <si>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</si>
  <si>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</si>
  <si>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</si>
  <si>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</si>
  <si>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</si>
  <si>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</si>
  <si>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</si>
  <si>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</si>
  <si>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</si>
  <si>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</si>
  <si>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</si>
  <si>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</si>
  <si>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</si>
  <si>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</si>
  <si>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</si>
  <si>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</si>
  <si>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</si>
  <si>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</si>
  <si>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</si>
  <si>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</si>
  <si>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</si>
  <si>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</si>
  <si>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</si>
  <si>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</si>
  <si>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</si>
  <si>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</si>
  <si>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</si>
  <si>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</si>
  <si>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</si>
  <si>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</si>
  <si>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</si>
  <si>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</si>
  <si>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</si>
  <si>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</si>
  <si>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</si>
  <si>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</si>
  <si>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</si>
  <si>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</si>
  <si>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</si>
  <si>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</si>
  <si>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РОЗА АД</t>
  </si>
  <si>
    <t>115009344</t>
  </si>
  <si>
    <t>Спас Борисов Видев</t>
  </si>
  <si>
    <t>гр.Карлово, Индустриална зона 1</t>
  </si>
  <si>
    <t>Стоянка Кузманова Неделчева</t>
  </si>
  <si>
    <t>Главен Счетоводител</t>
  </si>
  <si>
    <t>Изпълнителен директор</t>
  </si>
  <si>
    <t>035993320</t>
  </si>
  <si>
    <t>03596691</t>
  </si>
  <si>
    <t>contact@bulgarianrose.bg</t>
  </si>
  <si>
    <t>www.bulgarianrose.bg</t>
  </si>
  <si>
    <t>http://www.x3news.com/?page=Company&amp;BULSTAT=115009344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</si>
</sst>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9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3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8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8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">
      <c r="A2" s="686" t="s">
        <v>963</v>
      </c>
      <c r="B2" s="681"/>
      <c r="Z2" s="698">
        <v>2</v>
      </c>
      <c r="AA2" s="699">
        <f>IF(ISBLANK(_pdeReportingDate),"",_pdeReportingDate)</f>
        <v>44767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Стоянка Кузманова Неделчева</v>
      </c>
    </row>
    <row r="4" spans="1:2" ht="15">
      <c r="A4" s="680" t="s">
        <v>987</v>
      </c>
      <c r="B4" s="681"/>
    </row>
    <row r="5" spans="1:2" ht="46.5">
      <c r="A5" s="684" t="s">
        <v>928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44562</v>
      </c>
    </row>
    <row r="10" spans="1:2" ht="15">
      <c r="A10" s="7" t="s">
        <v>2</v>
      </c>
      <c r="B10" s="577">
        <v>44742</v>
      </c>
    </row>
    <row r="11" spans="1:2" ht="15">
      <c r="A11" s="7" t="s">
        <v>975</v>
      </c>
      <c r="B11" s="577">
        <v>44767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6" t="s">
        <v>989</v>
      </c>
    </row>
    <row r="15" spans="1:2" ht="15">
      <c r="A15" s="10" t="s">
        <v>967</v>
      </c>
      <c r="B15" s="578" t="s">
        <v>923</v>
      </c>
    </row>
    <row r="16" spans="1:2" ht="15">
      <c r="A16" s="7" t="s">
        <v>3</v>
      </c>
      <c r="B16" s="576" t="s">
        <v>990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995</v>
      </c>
    </row>
    <row r="19" spans="1:2" ht="15">
      <c r="A19" s="7" t="s">
        <v>4</v>
      </c>
      <c r="B19" s="576" t="s">
        <v>992</v>
      </c>
    </row>
    <row r="20" spans="1:2" ht="15">
      <c r="A20" s="7" t="s">
        <v>5</v>
      </c>
      <c r="B20" s="576" t="s">
        <v>992</v>
      </c>
    </row>
    <row r="21" spans="1:2" ht="15">
      <c r="A21" s="10" t="s">
        <v>6</v>
      </c>
      <c r="B21" s="578" t="s">
        <v>996</v>
      </c>
    </row>
    <row r="22" spans="1:2" ht="15">
      <c r="A22" s="10" t="s">
        <v>917</v>
      </c>
      <c r="B22" s="578" t="s">
        <v>997</v>
      </c>
    </row>
    <row r="23" spans="1:2" ht="15">
      <c r="A23" s="10" t="s">
        <v>7</v>
      </c>
      <c r="B23" s="688" t="s">
        <v>998</v>
      </c>
    </row>
    <row r="24" spans="1:2" ht="15">
      <c r="A24" s="10" t="s">
        <v>918</v>
      </c>
      <c r="B24" s="689" t="s">
        <v>999</v>
      </c>
    </row>
    <row r="25" spans="1:2" ht="15">
      <c r="A25" s="7" t="s">
        <v>921</v>
      </c>
      <c r="B25" s="690" t="s">
        <v>1000</v>
      </c>
    </row>
    <row r="26" spans="1:2" ht="15">
      <c r="A26" s="10" t="s">
        <v>968</v>
      </c>
      <c r="B26" s="578" t="s">
        <v>993</v>
      </c>
    </row>
    <row r="27" spans="1:2" ht="15">
      <c r="A27" s="10" t="s">
        <v>969</v>
      </c>
      <c r="B27" s="578" t="s">
        <v>994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01.01.2022 г. до 30.06.2022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8371</v>
      </c>
      <c r="D6" s="674">
        <f aca="true" t="shared" si="0" ref="D6:D15">C6-E6</f>
        <v>0</v>
      </c>
      <c r="E6" s="673">
        <f>'1-Баланс'!G95</f>
        <v>8371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7107</v>
      </c>
      <c r="D7" s="674">
        <f t="shared" si="0"/>
        <v>1756</v>
      </c>
      <c r="E7" s="673">
        <f>'1-Баланс'!G18</f>
        <v>5351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214</v>
      </c>
      <c r="D8" s="674">
        <f t="shared" si="0"/>
        <v>0</v>
      </c>
      <c r="E8" s="673">
        <f>ABS('2-Отчет за доходите'!C44)-ABS('2-Отчет за доходите'!G44)</f>
        <v>214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1980</v>
      </c>
      <c r="D9" s="674">
        <f t="shared" si="0"/>
        <v>0</v>
      </c>
      <c r="E9" s="673">
        <f>'3-Отчет за паричния поток'!C45</f>
        <v>1980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2787</v>
      </c>
      <c r="D10" s="674">
        <f t="shared" si="0"/>
        <v>0</v>
      </c>
      <c r="E10" s="673">
        <f>'3-Отчет за паричния поток'!C46</f>
        <v>2787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7107</v>
      </c>
      <c r="D11" s="674">
        <f t="shared" si="0"/>
        <v>0</v>
      </c>
      <c r="E11" s="673">
        <f>'4-Отчет за собствения капитал'!L34</f>
        <v>7107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1</v>
      </c>
      <c r="D15" s="674">
        <f t="shared" si="0"/>
        <v>1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0.0727891156462585</v>
      </c>
      <c r="E3" s="645"/>
    </row>
    <row r="4" spans="1:4" ht="30.7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0.030111158013226398</v>
      </c>
    </row>
    <row r="5" spans="1:4" ht="30.7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0.16930379746835442</v>
      </c>
    </row>
    <row r="6" spans="1:4" ht="30.7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0.025564448691912555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1.0754583921015515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1">
        <v>6</v>
      </c>
      <c r="B10" s="589" t="s">
        <v>896</v>
      </c>
      <c r="C10" s="590" t="s">
        <v>897</v>
      </c>
      <c r="D10" s="640">
        <f>'1-Баланс'!C94/'1-Баланс'!G79</f>
        <v>5.726145038167939</v>
      </c>
    </row>
    <row r="11" spans="1:4" ht="62.25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3.2356870229007635</v>
      </c>
    </row>
    <row r="12" spans="1:4" ht="46.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2.6593511450381677</v>
      </c>
    </row>
    <row r="13" spans="1:4" ht="30.75">
      <c r="A13" s="591">
        <v>9</v>
      </c>
      <c r="B13" s="589" t="s">
        <v>900</v>
      </c>
      <c r="C13" s="590" t="s">
        <v>901</v>
      </c>
      <c r="D13" s="640">
        <f>'1-Баланс'!C92/'1-Баланс'!G79</f>
        <v>2.6593511450381677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0.5936995153473344</v>
      </c>
    </row>
    <row r="16" spans="1:4" ht="30.7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0.3512125194122566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0.029496108152396557</v>
      </c>
    </row>
    <row r="19" spans="1:4" ht="30.75">
      <c r="A19" s="591">
        <v>13</v>
      </c>
      <c r="B19" s="589" t="s">
        <v>932</v>
      </c>
      <c r="C19" s="590" t="s">
        <v>906</v>
      </c>
      <c r="D19" s="640">
        <f>D4/D5</f>
        <v>0.17785282116223444</v>
      </c>
    </row>
    <row r="20" spans="1:4" ht="30.75">
      <c r="A20" s="591">
        <v>14</v>
      </c>
      <c r="B20" s="589" t="s">
        <v>907</v>
      </c>
      <c r="C20" s="590" t="s">
        <v>908</v>
      </c>
      <c r="D20" s="640">
        <f>D6/D5</f>
        <v>0.15099749133914706</v>
      </c>
    </row>
    <row r="21" spans="1:5" ht="1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215</v>
      </c>
      <c r="E21" s="697"/>
    </row>
    <row r="22" spans="1:4" ht="46.5">
      <c r="A22" s="591">
        <v>16</v>
      </c>
      <c r="B22" s="589" t="s">
        <v>913</v>
      </c>
      <c r="C22" s="590" t="s">
        <v>914</v>
      </c>
      <c r="D22" s="646">
        <f>D21/'1-Баланс'!G37</f>
        <v>0.030251864359082593</v>
      </c>
    </row>
    <row r="23" spans="1:4" ht="30.7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0.10163934426229508</v>
      </c>
    </row>
    <row r="24" spans="1:4" ht="30.7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4.077419354838709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983</v>
      </c>
    </row>
    <row r="4" spans="1:8" ht="1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841</v>
      </c>
    </row>
    <row r="5" spans="1:8" ht="1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</v>
      </c>
    </row>
    <row r="6" spans="1:8" ht="1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167</v>
      </c>
    </row>
    <row r="7" spans="1:8" ht="1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92</v>
      </c>
    </row>
    <row r="8" spans="1:8" ht="1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81</v>
      </c>
    </row>
    <row r="9" spans="1:8" ht="1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111</v>
      </c>
    </row>
    <row r="10" spans="1:8" ht="1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49</v>
      </c>
    </row>
    <row r="11" spans="1:8" ht="1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2333</v>
      </c>
    </row>
    <row r="12" spans="1:8" ht="1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36</v>
      </c>
    </row>
    <row r="15" spans="1:8" ht="1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36</v>
      </c>
    </row>
    <row r="19" spans="1:8" ht="1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2370</v>
      </c>
    </row>
    <row r="42" spans="1:8" ht="1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1255</v>
      </c>
    </row>
    <row r="43" spans="1:8" ht="1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1306</v>
      </c>
    </row>
    <row r="44" spans="1:8" ht="1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20</v>
      </c>
    </row>
    <row r="45" spans="1:8" ht="1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</v>
      </c>
    </row>
    <row r="46" spans="1:8" ht="1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2583</v>
      </c>
    </row>
    <row r="49" spans="1:8" ht="1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473</v>
      </c>
    </row>
    <row r="51" spans="1:8" ht="1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105</v>
      </c>
    </row>
    <row r="52" spans="1:8" ht="1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604</v>
      </c>
    </row>
    <row r="58" spans="1:8" ht="1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2779</v>
      </c>
    </row>
    <row r="67" spans="1:8" ht="1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2787</v>
      </c>
    </row>
    <row r="70" spans="1:8" ht="1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27</v>
      </c>
    </row>
    <row r="71" spans="1:8" ht="1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6001</v>
      </c>
    </row>
    <row r="72" spans="1:8" ht="1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8371</v>
      </c>
    </row>
    <row r="73" spans="1:8" ht="1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1253</v>
      </c>
    </row>
    <row r="83" spans="1:8" ht="1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</v>
      </c>
    </row>
    <row r="86" spans="1:8" ht="1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1388</v>
      </c>
    </row>
    <row r="87" spans="1:8" ht="1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154</v>
      </c>
    </row>
    <row r="88" spans="1:8" ht="1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154</v>
      </c>
    </row>
    <row r="89" spans="1:8" ht="1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214</v>
      </c>
    </row>
    <row r="92" spans="1:8" ht="1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368</v>
      </c>
    </row>
    <row r="94" spans="1:8" ht="1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7107</v>
      </c>
    </row>
    <row r="95" spans="1:8" ht="1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32</v>
      </c>
    </row>
    <row r="102" spans="1:8" ht="1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</v>
      </c>
    </row>
    <row r="103" spans="1:8" ht="1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147</v>
      </c>
    </row>
    <row r="104" spans="1:8" ht="1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37</v>
      </c>
    </row>
    <row r="107" spans="1:8" ht="1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216</v>
      </c>
    </row>
    <row r="108" spans="1:8" ht="1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901</v>
      </c>
    </row>
    <row r="111" spans="1:8" ht="1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388</v>
      </c>
    </row>
    <row r="112" spans="1:8" ht="1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452</v>
      </c>
    </row>
    <row r="114" spans="1:8" ht="1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</v>
      </c>
    </row>
    <row r="115" spans="1:8" ht="1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</v>
      </c>
    </row>
    <row r="118" spans="1:8" ht="1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117</v>
      </c>
    </row>
    <row r="119" spans="1:8" ht="1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1018</v>
      </c>
    </row>
    <row r="121" spans="1:8" ht="1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30</v>
      </c>
    </row>
    <row r="124" spans="1:8" ht="1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1048</v>
      </c>
    </row>
    <row r="125" spans="1:8" ht="1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8371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1182</v>
      </c>
    </row>
    <row r="128" spans="1:8" ht="1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331</v>
      </c>
    </row>
    <row r="129" spans="1:8" ht="1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95</v>
      </c>
    </row>
    <row r="130" spans="1:8" ht="1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605</v>
      </c>
    </row>
    <row r="131" spans="1:8" ht="1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93</v>
      </c>
    </row>
    <row r="132" spans="1:8" ht="1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44</v>
      </c>
    </row>
    <row r="133" spans="1:8" ht="1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427</v>
      </c>
    </row>
    <row r="134" spans="1:8" ht="1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54</v>
      </c>
    </row>
    <row r="135" spans="1:8" ht="1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2831</v>
      </c>
    </row>
    <row r="138" spans="1:8" ht="1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</v>
      </c>
    </row>
    <row r="139" spans="1:8" ht="1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</v>
      </c>
    </row>
    <row r="142" spans="1:8" ht="1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5</v>
      </c>
    </row>
    <row r="143" spans="1:8" ht="1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2836</v>
      </c>
    </row>
    <row r="144" spans="1:8" ht="1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214</v>
      </c>
    </row>
    <row r="145" spans="1:8" ht="1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2836</v>
      </c>
    </row>
    <row r="148" spans="1:8" ht="1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214</v>
      </c>
    </row>
    <row r="149" spans="1:8" ht="1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214</v>
      </c>
    </row>
    <row r="154" spans="1:8" ht="1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214</v>
      </c>
    </row>
    <row r="156" spans="1:8" ht="1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3050</v>
      </c>
    </row>
    <row r="157" spans="1:8" ht="1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2541</v>
      </c>
    </row>
    <row r="158" spans="1:8" ht="1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142</v>
      </c>
    </row>
    <row r="159" spans="1:8" ht="1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122</v>
      </c>
    </row>
    <row r="160" spans="1:8" ht="1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135</v>
      </c>
    </row>
    <row r="161" spans="1:8" ht="1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2940</v>
      </c>
    </row>
    <row r="162" spans="1:8" ht="1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110</v>
      </c>
    </row>
    <row r="163" spans="1:8" ht="1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3050</v>
      </c>
    </row>
    <row r="171" spans="1:8" ht="1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3050</v>
      </c>
    </row>
    <row r="175" spans="1:8" ht="1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3050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3150</v>
      </c>
    </row>
    <row r="182" spans="1:8" ht="1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-1538</v>
      </c>
    </row>
    <row r="183" spans="1:8" ht="1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-641</v>
      </c>
    </row>
    <row r="185" spans="1:8" ht="1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-254</v>
      </c>
    </row>
    <row r="186" spans="1:8" ht="1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-1</v>
      </c>
    </row>
    <row r="187" spans="1:8" ht="1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71</v>
      </c>
    </row>
    <row r="191" spans="1:8" ht="1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787</v>
      </c>
    </row>
    <row r="192" spans="1:8" ht="1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25</v>
      </c>
    </row>
    <row r="193" spans="1:8" ht="1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25</v>
      </c>
    </row>
    <row r="203" spans="1:8" ht="1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</v>
      </c>
    </row>
    <row r="210" spans="1:8" ht="1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-4</v>
      </c>
    </row>
    <row r="211" spans="1:8" ht="1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-5</v>
      </c>
    </row>
    <row r="212" spans="1:8" ht="1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44742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807</v>
      </c>
    </row>
    <row r="213" spans="1:8" ht="1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44742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1980</v>
      </c>
    </row>
    <row r="214" spans="1:8" ht="1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44742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2787</v>
      </c>
    </row>
    <row r="215" spans="1:8" ht="1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44742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44742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44742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44742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44742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44742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44742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44742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44742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44742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44742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44742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44742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44742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44742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44742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44742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44742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44742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44742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44742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44742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44742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44742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44742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44742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44742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44742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44742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44742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44742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44742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44742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44742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44742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44742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44742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44742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44742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44742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44742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44742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44742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44742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44742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44742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44742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44742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44742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44742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44742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44742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44742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44742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44742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44742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44742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44742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44742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44742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44742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44742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44742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44742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44742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44742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44742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44742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44742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44742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44742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44742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44742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44742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44742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44742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44742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44742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44742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44742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44742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44742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44742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44742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44742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44742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44742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44742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44742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44742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44742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44742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44742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44742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44742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44742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44742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44742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44742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44742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44742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44742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44742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44742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44742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44742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44742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44742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44742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44742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44742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44742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44742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11</v>
      </c>
    </row>
    <row r="329" spans="1:8" ht="1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44742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44742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44742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44742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11</v>
      </c>
    </row>
    <row r="333" spans="1:8" ht="1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44742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44742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44742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44742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44742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44742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44742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44742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44742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44742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44742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44742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44742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44742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11</v>
      </c>
    </row>
    <row r="347" spans="1:8" ht="1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44742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44742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44742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11</v>
      </c>
    </row>
    <row r="350" spans="1:8" ht="1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44742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421</v>
      </c>
    </row>
    <row r="351" spans="1:8" ht="1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44742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44742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44742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44742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421</v>
      </c>
    </row>
    <row r="355" spans="1:8" ht="1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44742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214</v>
      </c>
    </row>
    <row r="356" spans="1:8" ht="1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44742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-267</v>
      </c>
    </row>
    <row r="357" spans="1:8" ht="1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44742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-267</v>
      </c>
    </row>
    <row r="358" spans="1:8" ht="1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44742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44742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44742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44742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44742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44742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44742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44742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44742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44742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44742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368</v>
      </c>
    </row>
    <row r="369" spans="1:8" ht="1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44742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44742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44742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368</v>
      </c>
    </row>
    <row r="372" spans="1:8" ht="1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44742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44742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44742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44742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44742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44742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44742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44742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44742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44742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44742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44742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44742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44742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44742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44742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44742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44742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44742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44742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44742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44742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44742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44742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44742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44742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44742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44742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44742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44742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44742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44742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44742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44742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44742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44742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44742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44742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44742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44742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44742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44742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44742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44742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44742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7160</v>
      </c>
    </row>
    <row r="417" spans="1:8" ht="1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44742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44742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44742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44742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7160</v>
      </c>
    </row>
    <row r="421" spans="1:8" ht="1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44742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214</v>
      </c>
    </row>
    <row r="422" spans="1:8" ht="1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44742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-267</v>
      </c>
    </row>
    <row r="423" spans="1:8" ht="1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44742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-267</v>
      </c>
    </row>
    <row r="424" spans="1:8" ht="1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44742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44742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44742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44742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44742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44742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44742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44742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44742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44742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44742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7107</v>
      </c>
    </row>
    <row r="435" spans="1:8" ht="1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44742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44742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44742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7107</v>
      </c>
    </row>
    <row r="438" spans="1:8" ht="1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44742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44742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44742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44742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44742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44742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44742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44742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44742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44742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44742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44742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44742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44742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44742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44742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44742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44742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44742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44742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44742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44742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44742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44742</v>
      </c>
      <c r="D462" s="105" t="s">
        <v>526</v>
      </c>
      <c r="E462" s="495">
        <v>1</v>
      </c>
      <c r="F462" s="105" t="s">
        <v>525</v>
      </c>
      <c r="H462" s="105">
        <f>'Справка 6'!D12</f>
        <v>2471</v>
      </c>
    </row>
    <row r="463" spans="1:8" ht="1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44742</v>
      </c>
      <c r="D463" s="105" t="s">
        <v>529</v>
      </c>
      <c r="E463" s="495">
        <v>1</v>
      </c>
      <c r="F463" s="105" t="s">
        <v>528</v>
      </c>
      <c r="H463" s="105">
        <f>'Справка 6'!D13</f>
        <v>2842</v>
      </c>
    </row>
    <row r="464" spans="1:8" ht="1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44742</v>
      </c>
      <c r="D464" s="105" t="s">
        <v>532</v>
      </c>
      <c r="E464" s="495">
        <v>1</v>
      </c>
      <c r="F464" s="105" t="s">
        <v>531</v>
      </c>
      <c r="H464" s="105">
        <f>'Справка 6'!D14</f>
        <v>1237</v>
      </c>
    </row>
    <row r="465" spans="1:8" ht="1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44742</v>
      </c>
      <c r="D465" s="105" t="s">
        <v>535</v>
      </c>
      <c r="E465" s="495">
        <v>1</v>
      </c>
      <c r="F465" s="105" t="s">
        <v>534</v>
      </c>
      <c r="H465" s="105">
        <f>'Справка 6'!D15</f>
        <v>464</v>
      </c>
    </row>
    <row r="466" spans="1:8" ht="1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44742</v>
      </c>
      <c r="D466" s="105" t="s">
        <v>537</v>
      </c>
      <c r="E466" s="495">
        <v>1</v>
      </c>
      <c r="F466" s="105" t="s">
        <v>536</v>
      </c>
      <c r="H466" s="105">
        <f>'Справка 6'!D16</f>
        <v>288</v>
      </c>
    </row>
    <row r="467" spans="1:8" ht="1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44742</v>
      </c>
      <c r="D467" s="105" t="s">
        <v>540</v>
      </c>
      <c r="E467" s="495">
        <v>1</v>
      </c>
      <c r="F467" s="105" t="s">
        <v>539</v>
      </c>
      <c r="H467" s="105">
        <f>'Справка 6'!D17</f>
        <v>156</v>
      </c>
    </row>
    <row r="468" spans="1:8" ht="1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44742</v>
      </c>
      <c r="D468" s="105" t="s">
        <v>543</v>
      </c>
      <c r="E468" s="495">
        <v>1</v>
      </c>
      <c r="F468" s="105" t="s">
        <v>542</v>
      </c>
      <c r="H468" s="105">
        <f>'Справка 6'!D18</f>
        <v>92</v>
      </c>
    </row>
    <row r="469" spans="1:8" ht="1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44742</v>
      </c>
      <c r="D469" s="105" t="s">
        <v>545</v>
      </c>
      <c r="E469" s="495">
        <v>1</v>
      </c>
      <c r="F469" s="105" t="s">
        <v>828</v>
      </c>
      <c r="H469" s="105">
        <f>'Справка 6'!D19</f>
        <v>8568</v>
      </c>
    </row>
    <row r="470" spans="1:8" ht="1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44742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44742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44742</v>
      </c>
      <c r="D472" s="105" t="s">
        <v>553</v>
      </c>
      <c r="E472" s="495">
        <v>1</v>
      </c>
      <c r="F472" s="105" t="s">
        <v>552</v>
      </c>
      <c r="H472" s="105">
        <f>'Справка 6'!D24</f>
        <v>230</v>
      </c>
    </row>
    <row r="473" spans="1:8" ht="1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44742</v>
      </c>
      <c r="D473" s="105" t="s">
        <v>555</v>
      </c>
      <c r="E473" s="495">
        <v>1</v>
      </c>
      <c r="F473" s="105" t="s">
        <v>554</v>
      </c>
      <c r="H473" s="105">
        <f>'Справка 6'!D25</f>
        <v>127</v>
      </c>
    </row>
    <row r="474" spans="1:8" ht="1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44742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44742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44742</v>
      </c>
      <c r="D476" s="105" t="s">
        <v>560</v>
      </c>
      <c r="E476" s="495">
        <v>1</v>
      </c>
      <c r="F476" s="105" t="s">
        <v>863</v>
      </c>
      <c r="H476" s="105">
        <f>'Справка 6'!D28</f>
        <v>357</v>
      </c>
    </row>
    <row r="477" spans="1:8" ht="1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44742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44742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44742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44742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44742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44742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44742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44742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44742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44742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44742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44742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44742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44742</v>
      </c>
      <c r="D490" s="105" t="s">
        <v>583</v>
      </c>
      <c r="E490" s="495">
        <v>1</v>
      </c>
      <c r="F490" s="105" t="s">
        <v>582</v>
      </c>
      <c r="H490" s="105">
        <f>'Справка 6'!D43</f>
        <v>8925</v>
      </c>
    </row>
    <row r="491" spans="1:8" ht="1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44742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44742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44742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44742</v>
      </c>
      <c r="D494" s="105" t="s">
        <v>532</v>
      </c>
      <c r="E494" s="495">
        <v>2</v>
      </c>
      <c r="F494" s="105" t="s">
        <v>531</v>
      </c>
      <c r="H494" s="105">
        <f>'Справка 6'!E14</f>
        <v>48</v>
      </c>
    </row>
    <row r="495" spans="1:8" ht="1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44742</v>
      </c>
      <c r="D495" s="105" t="s">
        <v>535</v>
      </c>
      <c r="E495" s="495">
        <v>2</v>
      </c>
      <c r="F495" s="105" t="s">
        <v>534</v>
      </c>
      <c r="H495" s="105">
        <f>'Справка 6'!E15</f>
        <v>23</v>
      </c>
    </row>
    <row r="496" spans="1:8" ht="1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44742</v>
      </c>
      <c r="D496" s="105" t="s">
        <v>537</v>
      </c>
      <c r="E496" s="495">
        <v>2</v>
      </c>
      <c r="F496" s="105" t="s">
        <v>536</v>
      </c>
      <c r="H496" s="105">
        <f>'Справка 6'!E16</f>
        <v>2</v>
      </c>
    </row>
    <row r="497" spans="1:8" ht="1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44742</v>
      </c>
      <c r="D497" s="105" t="s">
        <v>540</v>
      </c>
      <c r="E497" s="495">
        <v>2</v>
      </c>
      <c r="F497" s="105" t="s">
        <v>539</v>
      </c>
      <c r="H497" s="105">
        <f>'Справка 6'!E17</f>
        <v>25</v>
      </c>
    </row>
    <row r="498" spans="1:8" ht="1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44742</v>
      </c>
      <c r="D498" s="105" t="s">
        <v>543</v>
      </c>
      <c r="E498" s="495">
        <v>2</v>
      </c>
      <c r="F498" s="105" t="s">
        <v>542</v>
      </c>
      <c r="H498" s="105">
        <f>'Справка 6'!E18</f>
        <v>3</v>
      </c>
    </row>
    <row r="499" spans="1:8" ht="1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44742</v>
      </c>
      <c r="D499" s="105" t="s">
        <v>545</v>
      </c>
      <c r="E499" s="495">
        <v>2</v>
      </c>
      <c r="F499" s="105" t="s">
        <v>828</v>
      </c>
      <c r="H499" s="105">
        <f>'Справка 6'!E19</f>
        <v>101</v>
      </c>
    </row>
    <row r="500" spans="1:8" ht="1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44742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44742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44742</v>
      </c>
      <c r="D502" s="105" t="s">
        <v>553</v>
      </c>
      <c r="E502" s="495">
        <v>2</v>
      </c>
      <c r="F502" s="105" t="s">
        <v>552</v>
      </c>
      <c r="H502" s="105">
        <f>'Справка 6'!E24</f>
        <v>15</v>
      </c>
    </row>
    <row r="503" spans="1:8" ht="1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44742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44742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44742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44742</v>
      </c>
      <c r="D506" s="105" t="s">
        <v>560</v>
      </c>
      <c r="E506" s="495">
        <v>2</v>
      </c>
      <c r="F506" s="105" t="s">
        <v>863</v>
      </c>
      <c r="H506" s="105">
        <f>'Справка 6'!E28</f>
        <v>15</v>
      </c>
    </row>
    <row r="507" spans="1:8" ht="1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44742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44742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44742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44742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44742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44742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44742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44742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44742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44742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44742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44742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44742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44742</v>
      </c>
      <c r="D520" s="105" t="s">
        <v>583</v>
      </c>
      <c r="E520" s="495">
        <v>2</v>
      </c>
      <c r="F520" s="105" t="s">
        <v>582</v>
      </c>
      <c r="H520" s="105">
        <f>'Справка 6'!E43</f>
        <v>116</v>
      </c>
    </row>
    <row r="521" spans="1:8" ht="1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44742</v>
      </c>
      <c r="D521" s="105" t="s">
        <v>523</v>
      </c>
      <c r="E521" s="495">
        <v>3</v>
      </c>
      <c r="F521" s="105" t="s">
        <v>522</v>
      </c>
      <c r="H521" s="105">
        <f>'Справка 6'!F11</f>
        <v>25</v>
      </c>
    </row>
    <row r="522" spans="1:8" ht="1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44742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44742</v>
      </c>
      <c r="D523" s="105" t="s">
        <v>529</v>
      </c>
      <c r="E523" s="495">
        <v>3</v>
      </c>
      <c r="F523" s="105" t="s">
        <v>528</v>
      </c>
      <c r="H523" s="105">
        <f>'Справка 6'!F13</f>
        <v>66</v>
      </c>
    </row>
    <row r="524" spans="1:8" ht="1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44742</v>
      </c>
      <c r="D524" s="105" t="s">
        <v>532</v>
      </c>
      <c r="E524" s="495">
        <v>3</v>
      </c>
      <c r="F524" s="105" t="s">
        <v>531</v>
      </c>
      <c r="H524" s="105">
        <f>'Справка 6'!F14</f>
        <v>2</v>
      </c>
    </row>
    <row r="525" spans="1:8" ht="1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44742</v>
      </c>
      <c r="D525" s="105" t="s">
        <v>535</v>
      </c>
      <c r="E525" s="495">
        <v>3</v>
      </c>
      <c r="F525" s="105" t="s">
        <v>534</v>
      </c>
      <c r="H525" s="105">
        <f>'Справка 6'!F15</f>
        <v>61</v>
      </c>
    </row>
    <row r="526" spans="1:8" ht="1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44742</v>
      </c>
      <c r="D526" s="105" t="s">
        <v>537</v>
      </c>
      <c r="E526" s="495">
        <v>3</v>
      </c>
      <c r="F526" s="105" t="s">
        <v>536</v>
      </c>
      <c r="H526" s="105">
        <f>'Справка 6'!F16</f>
        <v>2</v>
      </c>
    </row>
    <row r="527" spans="1:8" ht="1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44742</v>
      </c>
      <c r="D527" s="105" t="s">
        <v>540</v>
      </c>
      <c r="E527" s="495">
        <v>3</v>
      </c>
      <c r="F527" s="105" t="s">
        <v>539</v>
      </c>
      <c r="H527" s="105">
        <f>'Справка 6'!F17</f>
        <v>70</v>
      </c>
    </row>
    <row r="528" spans="1:8" ht="1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44742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44742</v>
      </c>
      <c r="D529" s="105" t="s">
        <v>545</v>
      </c>
      <c r="E529" s="495">
        <v>3</v>
      </c>
      <c r="F529" s="105" t="s">
        <v>828</v>
      </c>
      <c r="H529" s="105">
        <f>'Справка 6'!F19</f>
        <v>226</v>
      </c>
    </row>
    <row r="530" spans="1:8" ht="1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44742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44742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44742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44742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44742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44742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44742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44742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44742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44742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44742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44742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44742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44742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44742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44742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44742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44742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44742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44742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44742</v>
      </c>
      <c r="D550" s="105" t="s">
        <v>583</v>
      </c>
      <c r="E550" s="495">
        <v>3</v>
      </c>
      <c r="F550" s="105" t="s">
        <v>582</v>
      </c>
      <c r="H550" s="105">
        <f>'Справка 6'!F43</f>
        <v>226</v>
      </c>
    </row>
    <row r="551" spans="1:8" ht="1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44742</v>
      </c>
      <c r="D551" s="105" t="s">
        <v>523</v>
      </c>
      <c r="E551" s="495">
        <v>4</v>
      </c>
      <c r="F551" s="105" t="s">
        <v>522</v>
      </c>
      <c r="H551" s="105">
        <f>'Справка 6'!G11</f>
        <v>993</v>
      </c>
    </row>
    <row r="552" spans="1:8" ht="1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44742</v>
      </c>
      <c r="D552" s="105" t="s">
        <v>526</v>
      </c>
      <c r="E552" s="495">
        <v>4</v>
      </c>
      <c r="F552" s="105" t="s">
        <v>525</v>
      </c>
      <c r="H552" s="105">
        <f>'Справка 6'!G12</f>
        <v>2471</v>
      </c>
    </row>
    <row r="553" spans="1:8" ht="1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44742</v>
      </c>
      <c r="D553" s="105" t="s">
        <v>529</v>
      </c>
      <c r="E553" s="495">
        <v>4</v>
      </c>
      <c r="F553" s="105" t="s">
        <v>528</v>
      </c>
      <c r="H553" s="105">
        <f>'Справка 6'!G13</f>
        <v>2776</v>
      </c>
    </row>
    <row r="554" spans="1:8" ht="1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44742</v>
      </c>
      <c r="D554" s="105" t="s">
        <v>532</v>
      </c>
      <c r="E554" s="495">
        <v>4</v>
      </c>
      <c r="F554" s="105" t="s">
        <v>531</v>
      </c>
      <c r="H554" s="105">
        <f>'Справка 6'!G14</f>
        <v>1283</v>
      </c>
    </row>
    <row r="555" spans="1:8" ht="1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44742</v>
      </c>
      <c r="D555" s="105" t="s">
        <v>535</v>
      </c>
      <c r="E555" s="495">
        <v>4</v>
      </c>
      <c r="F555" s="105" t="s">
        <v>534</v>
      </c>
      <c r="H555" s="105">
        <f>'Справка 6'!G15</f>
        <v>426</v>
      </c>
    </row>
    <row r="556" spans="1:8" ht="1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44742</v>
      </c>
      <c r="D556" s="105" t="s">
        <v>537</v>
      </c>
      <c r="E556" s="495">
        <v>4</v>
      </c>
      <c r="F556" s="105" t="s">
        <v>536</v>
      </c>
      <c r="H556" s="105">
        <f>'Справка 6'!G16</f>
        <v>288</v>
      </c>
    </row>
    <row r="557" spans="1:8" ht="1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44742</v>
      </c>
      <c r="D557" s="105" t="s">
        <v>540</v>
      </c>
      <c r="E557" s="495">
        <v>4</v>
      </c>
      <c r="F557" s="105" t="s">
        <v>539</v>
      </c>
      <c r="H557" s="105">
        <f>'Справка 6'!G17</f>
        <v>111</v>
      </c>
    </row>
    <row r="558" spans="1:8" ht="1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44742</v>
      </c>
      <c r="D558" s="105" t="s">
        <v>543</v>
      </c>
      <c r="E558" s="495">
        <v>4</v>
      </c>
      <c r="F558" s="105" t="s">
        <v>542</v>
      </c>
      <c r="H558" s="105">
        <f>'Справка 6'!G18</f>
        <v>95</v>
      </c>
    </row>
    <row r="559" spans="1:8" ht="1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44742</v>
      </c>
      <c r="D559" s="105" t="s">
        <v>545</v>
      </c>
      <c r="E559" s="495">
        <v>4</v>
      </c>
      <c r="F559" s="105" t="s">
        <v>828</v>
      </c>
      <c r="H559" s="105">
        <f>'Справка 6'!G19</f>
        <v>8443</v>
      </c>
    </row>
    <row r="560" spans="1:8" ht="1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44742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44742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44742</v>
      </c>
      <c r="D562" s="105" t="s">
        <v>553</v>
      </c>
      <c r="E562" s="495">
        <v>4</v>
      </c>
      <c r="F562" s="105" t="s">
        <v>552</v>
      </c>
      <c r="H562" s="105">
        <f>'Справка 6'!G24</f>
        <v>245</v>
      </c>
    </row>
    <row r="563" spans="1:8" ht="1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44742</v>
      </c>
      <c r="D563" s="105" t="s">
        <v>555</v>
      </c>
      <c r="E563" s="495">
        <v>4</v>
      </c>
      <c r="F563" s="105" t="s">
        <v>554</v>
      </c>
      <c r="H563" s="105">
        <f>'Справка 6'!G25</f>
        <v>127</v>
      </c>
    </row>
    <row r="564" spans="1:8" ht="1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44742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44742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44742</v>
      </c>
      <c r="D566" s="105" t="s">
        <v>560</v>
      </c>
      <c r="E566" s="495">
        <v>4</v>
      </c>
      <c r="F566" s="105" t="s">
        <v>863</v>
      </c>
      <c r="H566" s="105">
        <f>'Справка 6'!G28</f>
        <v>372</v>
      </c>
    </row>
    <row r="567" spans="1:8" ht="1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44742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44742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44742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44742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44742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44742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44742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44742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44742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44742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44742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44742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44742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44742</v>
      </c>
      <c r="D580" s="105" t="s">
        <v>583</v>
      </c>
      <c r="E580" s="495">
        <v>4</v>
      </c>
      <c r="F580" s="105" t="s">
        <v>582</v>
      </c>
      <c r="H580" s="105">
        <f>'Справка 6'!G43</f>
        <v>8815</v>
      </c>
    </row>
    <row r="581" spans="1:8" ht="1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44742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44742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44742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44742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44742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44742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44742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44742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44742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44742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44742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44742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44742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44742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44742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44742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44742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44742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44742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44742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44742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44742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44742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44742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44742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44742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44742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44742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44742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44742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44742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44742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44742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44742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44742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44742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44742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44742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44742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44742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44742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44742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44742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44742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44742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44742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44742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44742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44742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44742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44742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44742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44742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44742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44742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44742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44742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44742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44742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44742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44742</v>
      </c>
      <c r="D641" s="105" t="s">
        <v>523</v>
      </c>
      <c r="E641" s="495">
        <v>7</v>
      </c>
      <c r="F641" s="105" t="s">
        <v>522</v>
      </c>
      <c r="H641" s="105">
        <f>'Справка 6'!J11</f>
        <v>993</v>
      </c>
    </row>
    <row r="642" spans="1:8" ht="1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44742</v>
      </c>
      <c r="D642" s="105" t="s">
        <v>526</v>
      </c>
      <c r="E642" s="495">
        <v>7</v>
      </c>
      <c r="F642" s="105" t="s">
        <v>525</v>
      </c>
      <c r="H642" s="105">
        <f>'Справка 6'!J12</f>
        <v>2471</v>
      </c>
    </row>
    <row r="643" spans="1:8" ht="1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44742</v>
      </c>
      <c r="D643" s="105" t="s">
        <v>529</v>
      </c>
      <c r="E643" s="495">
        <v>7</v>
      </c>
      <c r="F643" s="105" t="s">
        <v>528</v>
      </c>
      <c r="H643" s="105">
        <f>'Справка 6'!J13</f>
        <v>2776</v>
      </c>
    </row>
    <row r="644" spans="1:8" ht="1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44742</v>
      </c>
      <c r="D644" s="105" t="s">
        <v>532</v>
      </c>
      <c r="E644" s="495">
        <v>7</v>
      </c>
      <c r="F644" s="105" t="s">
        <v>531</v>
      </c>
      <c r="H644" s="105">
        <f>'Справка 6'!J14</f>
        <v>1283</v>
      </c>
    </row>
    <row r="645" spans="1:8" ht="1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44742</v>
      </c>
      <c r="D645" s="105" t="s">
        <v>535</v>
      </c>
      <c r="E645" s="495">
        <v>7</v>
      </c>
      <c r="F645" s="105" t="s">
        <v>534</v>
      </c>
      <c r="H645" s="105">
        <f>'Справка 6'!J15</f>
        <v>426</v>
      </c>
    </row>
    <row r="646" spans="1:8" ht="1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44742</v>
      </c>
      <c r="D646" s="105" t="s">
        <v>537</v>
      </c>
      <c r="E646" s="495">
        <v>7</v>
      </c>
      <c r="F646" s="105" t="s">
        <v>536</v>
      </c>
      <c r="H646" s="105">
        <f>'Справка 6'!J16</f>
        <v>288</v>
      </c>
    </row>
    <row r="647" spans="1:8" ht="1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44742</v>
      </c>
      <c r="D647" s="105" t="s">
        <v>540</v>
      </c>
      <c r="E647" s="495">
        <v>7</v>
      </c>
      <c r="F647" s="105" t="s">
        <v>539</v>
      </c>
      <c r="H647" s="105">
        <f>'Справка 6'!J17</f>
        <v>111</v>
      </c>
    </row>
    <row r="648" spans="1:8" ht="1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44742</v>
      </c>
      <c r="D648" s="105" t="s">
        <v>543</v>
      </c>
      <c r="E648" s="495">
        <v>7</v>
      </c>
      <c r="F648" s="105" t="s">
        <v>542</v>
      </c>
      <c r="H648" s="105">
        <f>'Справка 6'!J18</f>
        <v>95</v>
      </c>
    </row>
    <row r="649" spans="1:8" ht="1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44742</v>
      </c>
      <c r="D649" s="105" t="s">
        <v>545</v>
      </c>
      <c r="E649" s="495">
        <v>7</v>
      </c>
      <c r="F649" s="105" t="s">
        <v>828</v>
      </c>
      <c r="H649" s="105">
        <f>'Справка 6'!J19</f>
        <v>8443</v>
      </c>
    </row>
    <row r="650" spans="1:8" ht="1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44742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44742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44742</v>
      </c>
      <c r="D652" s="105" t="s">
        <v>553</v>
      </c>
      <c r="E652" s="495">
        <v>7</v>
      </c>
      <c r="F652" s="105" t="s">
        <v>552</v>
      </c>
      <c r="H652" s="105">
        <f>'Справка 6'!J24</f>
        <v>245</v>
      </c>
    </row>
    <row r="653" spans="1:8" ht="1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44742</v>
      </c>
      <c r="D653" s="105" t="s">
        <v>555</v>
      </c>
      <c r="E653" s="495">
        <v>7</v>
      </c>
      <c r="F653" s="105" t="s">
        <v>554</v>
      </c>
      <c r="H653" s="105">
        <f>'Справка 6'!J25</f>
        <v>127</v>
      </c>
    </row>
    <row r="654" spans="1:8" ht="1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44742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44742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44742</v>
      </c>
      <c r="D656" s="105" t="s">
        <v>560</v>
      </c>
      <c r="E656" s="495">
        <v>7</v>
      </c>
      <c r="F656" s="105" t="s">
        <v>863</v>
      </c>
      <c r="H656" s="105">
        <f>'Справка 6'!J28</f>
        <v>372</v>
      </c>
    </row>
    <row r="657" spans="1:8" ht="1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44742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44742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44742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44742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44742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44742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44742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44742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44742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44742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44742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44742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44742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44742</v>
      </c>
      <c r="D670" s="105" t="s">
        <v>583</v>
      </c>
      <c r="E670" s="495">
        <v>7</v>
      </c>
      <c r="F670" s="105" t="s">
        <v>582</v>
      </c>
      <c r="H670" s="105">
        <f>'Справка 6'!J43</f>
        <v>8815</v>
      </c>
    </row>
    <row r="671" spans="1:8" ht="1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44742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44742</v>
      </c>
      <c r="D672" s="105" t="s">
        <v>526</v>
      </c>
      <c r="E672" s="495">
        <v>8</v>
      </c>
      <c r="F672" s="105" t="s">
        <v>525</v>
      </c>
      <c r="H672" s="105">
        <f>'Справка 6'!K12</f>
        <v>1588</v>
      </c>
    </row>
    <row r="673" spans="1:8" ht="1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44742</v>
      </c>
      <c r="D673" s="105" t="s">
        <v>529</v>
      </c>
      <c r="E673" s="495">
        <v>8</v>
      </c>
      <c r="F673" s="105" t="s">
        <v>528</v>
      </c>
      <c r="H673" s="105">
        <f>'Справка 6'!K13</f>
        <v>2829</v>
      </c>
    </row>
    <row r="674" spans="1:8" ht="1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44742</v>
      </c>
      <c r="D674" s="105" t="s">
        <v>532</v>
      </c>
      <c r="E674" s="495">
        <v>8</v>
      </c>
      <c r="F674" s="105" t="s">
        <v>531</v>
      </c>
      <c r="H674" s="105">
        <f>'Справка 6'!K14</f>
        <v>1106</v>
      </c>
    </row>
    <row r="675" spans="1:8" ht="1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44742</v>
      </c>
      <c r="D675" s="105" t="s">
        <v>535</v>
      </c>
      <c r="E675" s="495">
        <v>8</v>
      </c>
      <c r="F675" s="105" t="s">
        <v>534</v>
      </c>
      <c r="H675" s="105">
        <f>'Справка 6'!K15</f>
        <v>381</v>
      </c>
    </row>
    <row r="676" spans="1:8" ht="1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44742</v>
      </c>
      <c r="D676" s="105" t="s">
        <v>537</v>
      </c>
      <c r="E676" s="495">
        <v>8</v>
      </c>
      <c r="F676" s="105" t="s">
        <v>536</v>
      </c>
      <c r="H676" s="105">
        <f>'Справка 6'!K16</f>
        <v>194</v>
      </c>
    </row>
    <row r="677" spans="1:8" ht="1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44742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44742</v>
      </c>
      <c r="D678" s="105" t="s">
        <v>543</v>
      </c>
      <c r="E678" s="495">
        <v>8</v>
      </c>
      <c r="F678" s="105" t="s">
        <v>542</v>
      </c>
      <c r="H678" s="105">
        <f>'Справка 6'!K18</f>
        <v>40</v>
      </c>
    </row>
    <row r="679" spans="1:8" ht="1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44742</v>
      </c>
      <c r="D679" s="105" t="s">
        <v>545</v>
      </c>
      <c r="E679" s="495">
        <v>8</v>
      </c>
      <c r="F679" s="105" t="s">
        <v>828</v>
      </c>
      <c r="H679" s="105">
        <f>'Справка 6'!K19</f>
        <v>6148</v>
      </c>
    </row>
    <row r="680" spans="1:8" ht="1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44742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44742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44742</v>
      </c>
      <c r="D682" s="105" t="s">
        <v>553</v>
      </c>
      <c r="E682" s="495">
        <v>8</v>
      </c>
      <c r="F682" s="105" t="s">
        <v>552</v>
      </c>
      <c r="H682" s="105">
        <f>'Справка 6'!K24</f>
        <v>205</v>
      </c>
    </row>
    <row r="683" spans="1:8" ht="1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44742</v>
      </c>
      <c r="D683" s="105" t="s">
        <v>555</v>
      </c>
      <c r="E683" s="495">
        <v>8</v>
      </c>
      <c r="F683" s="105" t="s">
        <v>554</v>
      </c>
      <c r="H683" s="105">
        <f>'Справка 6'!K25</f>
        <v>127</v>
      </c>
    </row>
    <row r="684" spans="1:8" ht="1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44742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44742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44742</v>
      </c>
      <c r="D686" s="105" t="s">
        <v>560</v>
      </c>
      <c r="E686" s="495">
        <v>8</v>
      </c>
      <c r="F686" s="105" t="s">
        <v>863</v>
      </c>
      <c r="H686" s="105">
        <f>'Справка 6'!K28</f>
        <v>332</v>
      </c>
    </row>
    <row r="687" spans="1:8" ht="1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44742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44742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44742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44742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44742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44742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44742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44742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44742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44742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44742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44742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44742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44742</v>
      </c>
      <c r="D700" s="105" t="s">
        <v>583</v>
      </c>
      <c r="E700" s="495">
        <v>8</v>
      </c>
      <c r="F700" s="105" t="s">
        <v>582</v>
      </c>
      <c r="H700" s="105">
        <f>'Справка 6'!K43</f>
        <v>6480</v>
      </c>
    </row>
    <row r="701" spans="1:8" ht="1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44742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44742</v>
      </c>
      <c r="D702" s="105" t="s">
        <v>526</v>
      </c>
      <c r="E702" s="495">
        <v>9</v>
      </c>
      <c r="F702" s="105" t="s">
        <v>525</v>
      </c>
      <c r="H702" s="105">
        <f>'Справка 6'!L12</f>
        <v>42</v>
      </c>
    </row>
    <row r="703" spans="1:8" ht="1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44742</v>
      </c>
      <c r="D703" s="105" t="s">
        <v>529</v>
      </c>
      <c r="E703" s="495">
        <v>9</v>
      </c>
      <c r="F703" s="105" t="s">
        <v>528</v>
      </c>
      <c r="H703" s="105">
        <f>'Справка 6'!L13</f>
        <v>3</v>
      </c>
    </row>
    <row r="704" spans="1:8" ht="1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44742</v>
      </c>
      <c r="D704" s="105" t="s">
        <v>532</v>
      </c>
      <c r="E704" s="495">
        <v>9</v>
      </c>
      <c r="F704" s="105" t="s">
        <v>531</v>
      </c>
      <c r="H704" s="105">
        <f>'Справка 6'!L14</f>
        <v>12</v>
      </c>
    </row>
    <row r="705" spans="1:8" ht="1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44742</v>
      </c>
      <c r="D705" s="105" t="s">
        <v>535</v>
      </c>
      <c r="E705" s="495">
        <v>9</v>
      </c>
      <c r="F705" s="105" t="s">
        <v>534</v>
      </c>
      <c r="H705" s="105">
        <f>'Справка 6'!L15</f>
        <v>14</v>
      </c>
    </row>
    <row r="706" spans="1:8" ht="1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44742</v>
      </c>
      <c r="D706" s="105" t="s">
        <v>537</v>
      </c>
      <c r="E706" s="495">
        <v>9</v>
      </c>
      <c r="F706" s="105" t="s">
        <v>536</v>
      </c>
      <c r="H706" s="105">
        <f>'Справка 6'!L16</f>
        <v>14</v>
      </c>
    </row>
    <row r="707" spans="1:8" ht="1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44742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44742</v>
      </c>
      <c r="D708" s="105" t="s">
        <v>543</v>
      </c>
      <c r="E708" s="495">
        <v>9</v>
      </c>
      <c r="F708" s="105" t="s">
        <v>542</v>
      </c>
      <c r="H708" s="105">
        <f>'Справка 6'!L18</f>
        <v>6</v>
      </c>
    </row>
    <row r="709" spans="1:8" ht="1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44742</v>
      </c>
      <c r="D709" s="105" t="s">
        <v>545</v>
      </c>
      <c r="E709" s="495">
        <v>9</v>
      </c>
      <c r="F709" s="105" t="s">
        <v>828</v>
      </c>
      <c r="H709" s="105">
        <f>'Справка 6'!L19</f>
        <v>91</v>
      </c>
    </row>
    <row r="710" spans="1:8" ht="1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44742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44742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44742</v>
      </c>
      <c r="D712" s="105" t="s">
        <v>553</v>
      </c>
      <c r="E712" s="495">
        <v>9</v>
      </c>
      <c r="F712" s="105" t="s">
        <v>552</v>
      </c>
      <c r="H712" s="105">
        <f>'Справка 6'!L24</f>
        <v>4</v>
      </c>
    </row>
    <row r="713" spans="1:8" ht="1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44742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44742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44742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44742</v>
      </c>
      <c r="D716" s="105" t="s">
        <v>560</v>
      </c>
      <c r="E716" s="495">
        <v>9</v>
      </c>
      <c r="F716" s="105" t="s">
        <v>863</v>
      </c>
      <c r="H716" s="105">
        <f>'Справка 6'!L28</f>
        <v>4</v>
      </c>
    </row>
    <row r="717" spans="1:8" ht="1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44742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44742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44742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44742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44742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44742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44742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44742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44742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44742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44742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44742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44742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44742</v>
      </c>
      <c r="D730" s="105" t="s">
        <v>583</v>
      </c>
      <c r="E730" s="495">
        <v>9</v>
      </c>
      <c r="F730" s="105" t="s">
        <v>582</v>
      </c>
      <c r="H730" s="105">
        <f>'Справка 6'!L43</f>
        <v>95</v>
      </c>
    </row>
    <row r="731" spans="1:8" ht="1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44742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44742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44742</v>
      </c>
      <c r="D733" s="105" t="s">
        <v>529</v>
      </c>
      <c r="E733" s="495">
        <v>10</v>
      </c>
      <c r="F733" s="105" t="s">
        <v>528</v>
      </c>
      <c r="H733" s="105">
        <f>'Справка 6'!M13</f>
        <v>65</v>
      </c>
    </row>
    <row r="734" spans="1:8" ht="1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44742</v>
      </c>
      <c r="D734" s="105" t="s">
        <v>532</v>
      </c>
      <c r="E734" s="495">
        <v>10</v>
      </c>
      <c r="F734" s="105" t="s">
        <v>531</v>
      </c>
      <c r="H734" s="105">
        <f>'Справка 6'!M14</f>
        <v>2</v>
      </c>
    </row>
    <row r="735" spans="1:8" ht="1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44742</v>
      </c>
      <c r="D735" s="105" t="s">
        <v>535</v>
      </c>
      <c r="E735" s="495">
        <v>10</v>
      </c>
      <c r="F735" s="105" t="s">
        <v>534</v>
      </c>
      <c r="H735" s="105">
        <f>'Справка 6'!M15</f>
        <v>61</v>
      </c>
    </row>
    <row r="736" spans="1:8" ht="1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44742</v>
      </c>
      <c r="D736" s="105" t="s">
        <v>537</v>
      </c>
      <c r="E736" s="495">
        <v>10</v>
      </c>
      <c r="F736" s="105" t="s">
        <v>536</v>
      </c>
      <c r="H736" s="105">
        <f>'Справка 6'!M16</f>
        <v>1</v>
      </c>
    </row>
    <row r="737" spans="1:8" ht="1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44742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44742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44742</v>
      </c>
      <c r="D739" s="105" t="s">
        <v>545</v>
      </c>
      <c r="E739" s="495">
        <v>10</v>
      </c>
      <c r="F739" s="105" t="s">
        <v>828</v>
      </c>
      <c r="H739" s="105">
        <f>'Справка 6'!M19</f>
        <v>129</v>
      </c>
    </row>
    <row r="740" spans="1:8" ht="1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44742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44742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44742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44742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44742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44742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44742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44742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44742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44742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44742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44742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44742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44742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44742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44742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44742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44742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44742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44742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44742</v>
      </c>
      <c r="D760" s="105" t="s">
        <v>583</v>
      </c>
      <c r="E760" s="495">
        <v>10</v>
      </c>
      <c r="F760" s="105" t="s">
        <v>582</v>
      </c>
      <c r="H760" s="105">
        <f>'Справка 6'!M43</f>
        <v>129</v>
      </c>
    </row>
    <row r="761" spans="1:8" ht="1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44742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44742</v>
      </c>
      <c r="D762" s="105" t="s">
        <v>526</v>
      </c>
      <c r="E762" s="495">
        <v>11</v>
      </c>
      <c r="F762" s="105" t="s">
        <v>525</v>
      </c>
      <c r="H762" s="105">
        <f>'Справка 6'!N12</f>
        <v>1630</v>
      </c>
    </row>
    <row r="763" spans="1:8" ht="1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44742</v>
      </c>
      <c r="D763" s="105" t="s">
        <v>529</v>
      </c>
      <c r="E763" s="495">
        <v>11</v>
      </c>
      <c r="F763" s="105" t="s">
        <v>528</v>
      </c>
      <c r="H763" s="105">
        <f>'Справка 6'!N13</f>
        <v>2767</v>
      </c>
    </row>
    <row r="764" spans="1:8" ht="1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44742</v>
      </c>
      <c r="D764" s="105" t="s">
        <v>532</v>
      </c>
      <c r="E764" s="495">
        <v>11</v>
      </c>
      <c r="F764" s="105" t="s">
        <v>531</v>
      </c>
      <c r="H764" s="105">
        <f>'Справка 6'!N14</f>
        <v>1116</v>
      </c>
    </row>
    <row r="765" spans="1:8" ht="1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44742</v>
      </c>
      <c r="D765" s="105" t="s">
        <v>535</v>
      </c>
      <c r="E765" s="495">
        <v>11</v>
      </c>
      <c r="F765" s="105" t="s">
        <v>534</v>
      </c>
      <c r="H765" s="105">
        <f>'Справка 6'!N15</f>
        <v>334</v>
      </c>
    </row>
    <row r="766" spans="1:8" ht="1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44742</v>
      </c>
      <c r="D766" s="105" t="s">
        <v>537</v>
      </c>
      <c r="E766" s="495">
        <v>11</v>
      </c>
      <c r="F766" s="105" t="s">
        <v>536</v>
      </c>
      <c r="H766" s="105">
        <f>'Справка 6'!N16</f>
        <v>207</v>
      </c>
    </row>
    <row r="767" spans="1:8" ht="1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44742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44742</v>
      </c>
      <c r="D768" s="105" t="s">
        <v>543</v>
      </c>
      <c r="E768" s="495">
        <v>11</v>
      </c>
      <c r="F768" s="105" t="s">
        <v>542</v>
      </c>
      <c r="H768" s="105">
        <f>'Справка 6'!N18</f>
        <v>46</v>
      </c>
    </row>
    <row r="769" spans="1:8" ht="1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44742</v>
      </c>
      <c r="D769" s="105" t="s">
        <v>545</v>
      </c>
      <c r="E769" s="495">
        <v>11</v>
      </c>
      <c r="F769" s="105" t="s">
        <v>828</v>
      </c>
      <c r="H769" s="105">
        <f>'Справка 6'!N19</f>
        <v>6110</v>
      </c>
    </row>
    <row r="770" spans="1:8" ht="1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44742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44742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44742</v>
      </c>
      <c r="D772" s="105" t="s">
        <v>553</v>
      </c>
      <c r="E772" s="495">
        <v>11</v>
      </c>
      <c r="F772" s="105" t="s">
        <v>552</v>
      </c>
      <c r="H772" s="105">
        <f>'Справка 6'!N24</f>
        <v>209</v>
      </c>
    </row>
    <row r="773" spans="1:8" ht="1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44742</v>
      </c>
      <c r="D773" s="105" t="s">
        <v>555</v>
      </c>
      <c r="E773" s="495">
        <v>11</v>
      </c>
      <c r="F773" s="105" t="s">
        <v>554</v>
      </c>
      <c r="H773" s="105">
        <f>'Справка 6'!N25</f>
        <v>127</v>
      </c>
    </row>
    <row r="774" spans="1:8" ht="1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44742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44742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44742</v>
      </c>
      <c r="D776" s="105" t="s">
        <v>560</v>
      </c>
      <c r="E776" s="495">
        <v>11</v>
      </c>
      <c r="F776" s="105" t="s">
        <v>863</v>
      </c>
      <c r="H776" s="105">
        <f>'Справка 6'!N28</f>
        <v>336</v>
      </c>
    </row>
    <row r="777" spans="1:8" ht="1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44742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44742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44742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44742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44742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44742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44742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44742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44742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44742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44742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44742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44742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44742</v>
      </c>
      <c r="D790" s="105" t="s">
        <v>583</v>
      </c>
      <c r="E790" s="495">
        <v>11</v>
      </c>
      <c r="F790" s="105" t="s">
        <v>582</v>
      </c>
      <c r="H790" s="105">
        <f>'Справка 6'!N43</f>
        <v>6446</v>
      </c>
    </row>
    <row r="791" spans="1:8" ht="1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44742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44742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44742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44742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44742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44742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44742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44742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44742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44742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44742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44742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44742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44742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44742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44742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44742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44742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44742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44742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44742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44742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44742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44742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44742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44742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44742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44742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44742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44742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44742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44742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44742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44742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44742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44742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44742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44742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44742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44742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44742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44742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44742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44742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44742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44742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44742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44742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44742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44742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44742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44742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44742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44742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44742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44742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44742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44742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44742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44742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44742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44742</v>
      </c>
      <c r="D852" s="105" t="s">
        <v>526</v>
      </c>
      <c r="E852" s="495">
        <v>14</v>
      </c>
      <c r="F852" s="105" t="s">
        <v>525</v>
      </c>
      <c r="H852" s="105">
        <f>'Справка 6'!Q12</f>
        <v>1630</v>
      </c>
    </row>
    <row r="853" spans="1:8" ht="1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44742</v>
      </c>
      <c r="D853" s="105" t="s">
        <v>529</v>
      </c>
      <c r="E853" s="495">
        <v>14</v>
      </c>
      <c r="F853" s="105" t="s">
        <v>528</v>
      </c>
      <c r="H853" s="105">
        <f>'Справка 6'!Q13</f>
        <v>2767</v>
      </c>
    </row>
    <row r="854" spans="1:8" ht="1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44742</v>
      </c>
      <c r="D854" s="105" t="s">
        <v>532</v>
      </c>
      <c r="E854" s="495">
        <v>14</v>
      </c>
      <c r="F854" s="105" t="s">
        <v>531</v>
      </c>
      <c r="H854" s="105">
        <f>'Справка 6'!Q14</f>
        <v>1116</v>
      </c>
    </row>
    <row r="855" spans="1:8" ht="1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44742</v>
      </c>
      <c r="D855" s="105" t="s">
        <v>535</v>
      </c>
      <c r="E855" s="495">
        <v>14</v>
      </c>
      <c r="F855" s="105" t="s">
        <v>534</v>
      </c>
      <c r="H855" s="105">
        <f>'Справка 6'!Q15</f>
        <v>334</v>
      </c>
    </row>
    <row r="856" spans="1:8" ht="1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44742</v>
      </c>
      <c r="D856" s="105" t="s">
        <v>537</v>
      </c>
      <c r="E856" s="495">
        <v>14</v>
      </c>
      <c r="F856" s="105" t="s">
        <v>536</v>
      </c>
      <c r="H856" s="105">
        <f>'Справка 6'!Q16</f>
        <v>207</v>
      </c>
    </row>
    <row r="857" spans="1:8" ht="1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44742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44742</v>
      </c>
      <c r="D858" s="105" t="s">
        <v>543</v>
      </c>
      <c r="E858" s="495">
        <v>14</v>
      </c>
      <c r="F858" s="105" t="s">
        <v>542</v>
      </c>
      <c r="H858" s="105">
        <f>'Справка 6'!Q18</f>
        <v>46</v>
      </c>
    </row>
    <row r="859" spans="1:8" ht="1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44742</v>
      </c>
      <c r="D859" s="105" t="s">
        <v>545</v>
      </c>
      <c r="E859" s="495">
        <v>14</v>
      </c>
      <c r="F859" s="105" t="s">
        <v>828</v>
      </c>
      <c r="H859" s="105">
        <f>'Справка 6'!Q19</f>
        <v>6110</v>
      </c>
    </row>
    <row r="860" spans="1:8" ht="1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44742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44742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44742</v>
      </c>
      <c r="D862" s="105" t="s">
        <v>553</v>
      </c>
      <c r="E862" s="495">
        <v>14</v>
      </c>
      <c r="F862" s="105" t="s">
        <v>552</v>
      </c>
      <c r="H862" s="105">
        <f>'Справка 6'!Q24</f>
        <v>209</v>
      </c>
    </row>
    <row r="863" spans="1:8" ht="1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44742</v>
      </c>
      <c r="D863" s="105" t="s">
        <v>555</v>
      </c>
      <c r="E863" s="495">
        <v>14</v>
      </c>
      <c r="F863" s="105" t="s">
        <v>554</v>
      </c>
      <c r="H863" s="105">
        <f>'Справка 6'!Q25</f>
        <v>127</v>
      </c>
    </row>
    <row r="864" spans="1:8" ht="1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44742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44742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44742</v>
      </c>
      <c r="D866" s="105" t="s">
        <v>560</v>
      </c>
      <c r="E866" s="495">
        <v>14</v>
      </c>
      <c r="F866" s="105" t="s">
        <v>863</v>
      </c>
      <c r="H866" s="105">
        <f>'Справка 6'!Q28</f>
        <v>336</v>
      </c>
    </row>
    <row r="867" spans="1:8" ht="1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44742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44742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44742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44742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44742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44742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44742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44742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44742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44742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44742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44742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44742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44742</v>
      </c>
      <c r="D880" s="105" t="s">
        <v>583</v>
      </c>
      <c r="E880" s="495">
        <v>14</v>
      </c>
      <c r="F880" s="105" t="s">
        <v>582</v>
      </c>
      <c r="H880" s="105">
        <f>'Справка 6'!Q43</f>
        <v>6446</v>
      </c>
    </row>
    <row r="881" spans="1:8" ht="1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44742</v>
      </c>
      <c r="D881" s="105" t="s">
        <v>523</v>
      </c>
      <c r="E881" s="495">
        <v>15</v>
      </c>
      <c r="F881" s="105" t="s">
        <v>522</v>
      </c>
      <c r="H881" s="105">
        <f>'Справка 6'!R11</f>
        <v>983</v>
      </c>
    </row>
    <row r="882" spans="1:8" ht="1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44742</v>
      </c>
      <c r="D882" s="105" t="s">
        <v>526</v>
      </c>
      <c r="E882" s="495">
        <v>15</v>
      </c>
      <c r="F882" s="105" t="s">
        <v>525</v>
      </c>
      <c r="H882" s="105">
        <f>'Справка 6'!R12</f>
        <v>841</v>
      </c>
    </row>
    <row r="883" spans="1:8" ht="1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44742</v>
      </c>
      <c r="D883" s="105" t="s">
        <v>529</v>
      </c>
      <c r="E883" s="495">
        <v>15</v>
      </c>
      <c r="F883" s="105" t="s">
        <v>528</v>
      </c>
      <c r="H883" s="105">
        <f>'Справка 6'!R13</f>
        <v>9</v>
      </c>
    </row>
    <row r="884" spans="1:8" ht="1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44742</v>
      </c>
      <c r="D884" s="105" t="s">
        <v>532</v>
      </c>
      <c r="E884" s="495">
        <v>15</v>
      </c>
      <c r="F884" s="105" t="s">
        <v>531</v>
      </c>
      <c r="H884" s="105">
        <f>'Справка 6'!R14</f>
        <v>167</v>
      </c>
    </row>
    <row r="885" spans="1:8" ht="1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44742</v>
      </c>
      <c r="D885" s="105" t="s">
        <v>535</v>
      </c>
      <c r="E885" s="495">
        <v>15</v>
      </c>
      <c r="F885" s="105" t="s">
        <v>534</v>
      </c>
      <c r="H885" s="105">
        <f>'Справка 6'!R15</f>
        <v>92</v>
      </c>
    </row>
    <row r="886" spans="1:8" ht="1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44742</v>
      </c>
      <c r="D886" s="105" t="s">
        <v>537</v>
      </c>
      <c r="E886" s="495">
        <v>15</v>
      </c>
      <c r="F886" s="105" t="s">
        <v>536</v>
      </c>
      <c r="H886" s="105">
        <f>'Справка 6'!R16</f>
        <v>81</v>
      </c>
    </row>
    <row r="887" spans="1:8" ht="1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44742</v>
      </c>
      <c r="D887" s="105" t="s">
        <v>540</v>
      </c>
      <c r="E887" s="495">
        <v>15</v>
      </c>
      <c r="F887" s="105" t="s">
        <v>539</v>
      </c>
      <c r="H887" s="105">
        <f>'Справка 6'!R17</f>
        <v>111</v>
      </c>
    </row>
    <row r="888" spans="1:8" ht="1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44742</v>
      </c>
      <c r="D888" s="105" t="s">
        <v>543</v>
      </c>
      <c r="E888" s="495">
        <v>15</v>
      </c>
      <c r="F888" s="105" t="s">
        <v>542</v>
      </c>
      <c r="H888" s="105">
        <f>'Справка 6'!R18</f>
        <v>49</v>
      </c>
    </row>
    <row r="889" spans="1:8" ht="1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44742</v>
      </c>
      <c r="D889" s="105" t="s">
        <v>545</v>
      </c>
      <c r="E889" s="495">
        <v>15</v>
      </c>
      <c r="F889" s="105" t="s">
        <v>828</v>
      </c>
      <c r="H889" s="105">
        <f>'Справка 6'!R19</f>
        <v>2333</v>
      </c>
    </row>
    <row r="890" spans="1:8" ht="1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44742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44742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44742</v>
      </c>
      <c r="D892" s="105" t="s">
        <v>553</v>
      </c>
      <c r="E892" s="495">
        <v>15</v>
      </c>
      <c r="F892" s="105" t="s">
        <v>552</v>
      </c>
      <c r="H892" s="105">
        <f>'Справка 6'!R24</f>
        <v>36</v>
      </c>
    </row>
    <row r="893" spans="1:8" ht="1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44742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44742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44742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44742</v>
      </c>
      <c r="D896" s="105" t="s">
        <v>560</v>
      </c>
      <c r="E896" s="495">
        <v>15</v>
      </c>
      <c r="F896" s="105" t="s">
        <v>863</v>
      </c>
      <c r="H896" s="105">
        <f>'Справка 6'!R28</f>
        <v>36</v>
      </c>
    </row>
    <row r="897" spans="1:8" ht="1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44742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44742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44742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44742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44742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44742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44742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44742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44742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44742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44742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44742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44742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44742</v>
      </c>
      <c r="D910" s="105" t="s">
        <v>583</v>
      </c>
      <c r="E910" s="495">
        <v>15</v>
      </c>
      <c r="F910" s="105" t="s">
        <v>582</v>
      </c>
      <c r="H910" s="105">
        <f>'Справка 6'!R43</f>
        <v>2369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44742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44742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44742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44742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44742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44742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44742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44742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44742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44742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44742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44742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44742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44742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44742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44742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473</v>
      </c>
    </row>
    <row r="928" spans="1:8" ht="1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44742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105</v>
      </c>
    </row>
    <row r="929" spans="1:8" ht="1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44742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44742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44742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1</v>
      </c>
    </row>
    <row r="932" spans="1:8" ht="1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44742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10</v>
      </c>
    </row>
    <row r="933" spans="1:8" ht="1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44742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44742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44742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44742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10</v>
      </c>
    </row>
    <row r="937" spans="1:8" ht="1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44742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15</v>
      </c>
    </row>
    <row r="938" spans="1:8" ht="1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44742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44742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44742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44742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15</v>
      </c>
    </row>
    <row r="942" spans="1:8" ht="1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44742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604</v>
      </c>
    </row>
    <row r="943" spans="1:8" ht="1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44742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604</v>
      </c>
    </row>
    <row r="944" spans="1:8" ht="1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44742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44742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44742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44742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44742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44742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44742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44742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44742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44742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44742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44742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44742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44742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44742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44742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44742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44742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44742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44742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44742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44742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44742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44742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44742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44742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44742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44742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44742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44742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44742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0</v>
      </c>
    </row>
    <row r="975" spans="1:8" ht="1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44742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0</v>
      </c>
    </row>
    <row r="976" spans="1:8" ht="1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44742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44742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44742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44742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44742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44742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44742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44742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44742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44742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44742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44742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44742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44742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44742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44742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473</v>
      </c>
    </row>
    <row r="992" spans="1:8" ht="1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44742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105</v>
      </c>
    </row>
    <row r="993" spans="1:8" ht="1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44742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44742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44742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1</v>
      </c>
    </row>
    <row r="996" spans="1:8" ht="1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44742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10</v>
      </c>
    </row>
    <row r="997" spans="1:8" ht="1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44742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44742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44742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44742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10</v>
      </c>
    </row>
    <row r="1001" spans="1:8" ht="1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44742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15</v>
      </c>
    </row>
    <row r="1002" spans="1:8" ht="1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44742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44742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44742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44742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15</v>
      </c>
    </row>
    <row r="1006" spans="1:8" ht="1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44742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604</v>
      </c>
    </row>
    <row r="1007" spans="1:8" ht="1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44742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604</v>
      </c>
    </row>
    <row r="1008" spans="1:8" ht="1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44742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44742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44742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44742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44742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44742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44742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44742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44742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44742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44742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44742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44742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32</v>
      </c>
    </row>
    <row r="1021" spans="1:8" ht="1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44742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32</v>
      </c>
    </row>
    <row r="1022" spans="1:8" ht="1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44742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32</v>
      </c>
    </row>
    <row r="1023" spans="1:8" ht="1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44742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44742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388</v>
      </c>
    </row>
    <row r="1025" spans="1:8" ht="1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44742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44742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388</v>
      </c>
    </row>
    <row r="1027" spans="1:8" ht="1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44742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44742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44742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44742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44742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44742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44742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44742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44742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44742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44742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44742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513</v>
      </c>
    </row>
    <row r="1039" spans="1:8" ht="1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44742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44742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452</v>
      </c>
    </row>
    <row r="1041" spans="1:8" ht="1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44742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4</v>
      </c>
    </row>
    <row r="1042" spans="1:8" ht="1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44742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8</v>
      </c>
    </row>
    <row r="1043" spans="1:8" ht="1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44742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23</v>
      </c>
    </row>
    <row r="1044" spans="1:8" ht="1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44742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44742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9</v>
      </c>
    </row>
    <row r="1046" spans="1:8" ht="1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44742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14</v>
      </c>
    </row>
    <row r="1047" spans="1:8" ht="1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44742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26</v>
      </c>
    </row>
    <row r="1048" spans="1:8" ht="1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44742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117</v>
      </c>
    </row>
    <row r="1049" spans="1:8" ht="1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44742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1018</v>
      </c>
    </row>
    <row r="1050" spans="1:8" ht="1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44742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1050</v>
      </c>
    </row>
    <row r="1051" spans="1:8" ht="1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44742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44742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44742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44742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44742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44742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44742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44742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44742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44742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44742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44742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44742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44742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44742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44742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44742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44742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44742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44742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44742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44742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44742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44742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44742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44742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44742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44742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44742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44742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44742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0</v>
      </c>
    </row>
    <row r="1082" spans="1:8" ht="1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44742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44742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44742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44742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44742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44742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44742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44742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44742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44742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44742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0</v>
      </c>
    </row>
    <row r="1093" spans="1:8" ht="1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44742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0</v>
      </c>
    </row>
    <row r="1094" spans="1:8" ht="1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44742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44742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44742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44742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44742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44742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44742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44742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44742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44742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44742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44742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44742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32</v>
      </c>
    </row>
    <row r="1107" spans="1:8" ht="1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44742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32</v>
      </c>
    </row>
    <row r="1108" spans="1:8" ht="1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44742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32</v>
      </c>
    </row>
    <row r="1109" spans="1:8" ht="1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44742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44742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388</v>
      </c>
    </row>
    <row r="1111" spans="1:8" ht="1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44742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44742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388</v>
      </c>
    </row>
    <row r="1113" spans="1:8" ht="1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44742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44742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44742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44742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44742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44742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44742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44742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44742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44742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44742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44742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513</v>
      </c>
    </row>
    <row r="1125" spans="1:8" ht="1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44742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44742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452</v>
      </c>
    </row>
    <row r="1127" spans="1:8" ht="1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44742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4</v>
      </c>
    </row>
    <row r="1128" spans="1:8" ht="1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44742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8</v>
      </c>
    </row>
    <row r="1129" spans="1:8" ht="1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44742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23</v>
      </c>
    </row>
    <row r="1130" spans="1:8" ht="1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44742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44742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9</v>
      </c>
    </row>
    <row r="1132" spans="1:8" ht="1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44742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14</v>
      </c>
    </row>
    <row r="1133" spans="1:8" ht="1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44742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26</v>
      </c>
    </row>
    <row r="1134" spans="1:8" ht="1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44742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117</v>
      </c>
    </row>
    <row r="1135" spans="1:8" ht="1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44742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1018</v>
      </c>
    </row>
    <row r="1136" spans="1:8" ht="1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44742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1050</v>
      </c>
    </row>
    <row r="1137" spans="1:8" ht="1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44742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44742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44742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44742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44742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44742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44742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44742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44742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44742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44742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44742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44742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44742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44742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44742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44742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44742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44742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44742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44742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44742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44742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44742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44742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44742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44742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44742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44742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44742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44742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44742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44742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44742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44742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44742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44742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44742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44742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44742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44742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44742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44742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44742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44742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44742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44742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44742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44742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44742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44742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44742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44742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44742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44742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44742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44742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44742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44742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44742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44742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44742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44742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44742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44742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44742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44742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44742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44742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44742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44742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44742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44742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44742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44742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44742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44742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44742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44742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44742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44742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44742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44742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44742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44742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44742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44742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44742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44742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44742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44742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44742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44742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44742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44742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44742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44742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44742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44742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44742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44742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44742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44742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44742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44742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44742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44742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44742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44742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44742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44742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44742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44742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44742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44742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44742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44742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44742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44742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44742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44742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44742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44742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44742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44742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44742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44742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44742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44742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44742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44742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44742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44742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44742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44742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44742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44742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44742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44742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44742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44742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44742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44742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44742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44742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44742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44742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44742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44742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44742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44742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44742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44742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44742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44742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44742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44742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44742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44742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44742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44742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44742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44742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44742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44742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44742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44742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44742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44742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44742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44742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44742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44742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44742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44742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44742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44742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44742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44742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44742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44742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44742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44742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44742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44742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44742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44742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44742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44742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44742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44742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44742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44742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>
        <v>983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">
      <c r="A13" s="89" t="s">
        <v>27</v>
      </c>
      <c r="B13" s="91" t="s">
        <v>28</v>
      </c>
      <c r="C13" s="197">
        <v>841</v>
      </c>
      <c r="D13" s="197">
        <v>882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">
      <c r="A14" s="89" t="s">
        <v>30</v>
      </c>
      <c r="B14" s="91" t="s">
        <v>31</v>
      </c>
      <c r="C14" s="197">
        <v>9</v>
      </c>
      <c r="D14" s="197">
        <v>13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">
      <c r="A15" s="89" t="s">
        <v>34</v>
      </c>
      <c r="B15" s="91" t="s">
        <v>35</v>
      </c>
      <c r="C15" s="197">
        <v>167</v>
      </c>
      <c r="D15" s="197">
        <v>132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">
      <c r="A16" s="89" t="s">
        <v>38</v>
      </c>
      <c r="B16" s="91" t="s">
        <v>39</v>
      </c>
      <c r="C16" s="197">
        <v>92</v>
      </c>
      <c r="D16" s="197">
        <v>82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">
      <c r="A17" s="89" t="s">
        <v>42</v>
      </c>
      <c r="B17" s="94" t="s">
        <v>43</v>
      </c>
      <c r="C17" s="197">
        <v>81</v>
      </c>
      <c r="D17" s="197">
        <v>94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0.75">
      <c r="A18" s="89" t="s">
        <v>845</v>
      </c>
      <c r="B18" s="91" t="s">
        <v>46</v>
      </c>
      <c r="C18" s="197">
        <v>111</v>
      </c>
      <c r="D18" s="197">
        <v>155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49</v>
      </c>
      <c r="D19" s="197">
        <v>52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2333</v>
      </c>
      <c r="D20" s="597">
        <f>SUM(D12:D19)</f>
        <v>2418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1253</v>
      </c>
      <c r="H22" s="613">
        <f>SUM(H23:H25)</f>
        <v>1253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">
      <c r="A24" s="89" t="s">
        <v>67</v>
      </c>
      <c r="B24" s="91" t="s">
        <v>68</v>
      </c>
      <c r="C24" s="197">
        <v>36</v>
      </c>
      <c r="D24" s="197">
        <v>24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">
      <c r="A25" s="89" t="s">
        <v>71</v>
      </c>
      <c r="B25" s="91" t="s">
        <v>72</v>
      </c>
      <c r="C25" s="197">
        <v>0</v>
      </c>
      <c r="D25" s="197">
        <v>0</v>
      </c>
      <c r="E25" s="89" t="s">
        <v>73</v>
      </c>
      <c r="F25" s="93" t="s">
        <v>74</v>
      </c>
      <c r="G25" s="197">
        <v>11</v>
      </c>
      <c r="H25" s="197">
        <v>11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1388</v>
      </c>
      <c r="H26" s="597">
        <f>H20+H21+H22</f>
        <v>1388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36</v>
      </c>
      <c r="D28" s="597">
        <f>SUM(D24:D27)</f>
        <v>24</v>
      </c>
      <c r="E28" s="202" t="s">
        <v>84</v>
      </c>
      <c r="F28" s="93" t="s">
        <v>85</v>
      </c>
      <c r="G28" s="594">
        <f>SUM(G29:G31)</f>
        <v>154</v>
      </c>
      <c r="H28" s="595">
        <f>SUM(H29:H31)</f>
        <v>78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154</v>
      </c>
      <c r="H29" s="197">
        <v>78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214</v>
      </c>
      <c r="H32" s="197">
        <v>343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0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368</v>
      </c>
      <c r="H34" s="597">
        <f>H28+H32+H33</f>
        <v>421</v>
      </c>
    </row>
    <row r="35" spans="1:8" ht="1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7107</v>
      </c>
      <c r="H37" s="599">
        <f>H26+H18+H34</f>
        <v>7160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32</v>
      </c>
      <c r="H49" s="196">
        <v>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32</v>
      </c>
      <c r="H50" s="595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>
        <v>147</v>
      </c>
      <c r="H52" s="197">
        <v>147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7">
        <v>0</v>
      </c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0</v>
      </c>
      <c r="H54" s="197">
        <v>0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37</v>
      </c>
      <c r="H55" s="197">
        <v>41</v>
      </c>
    </row>
    <row r="56" spans="1:13" ht="15.75" thickBot="1">
      <c r="A56" s="474" t="s">
        <v>170</v>
      </c>
      <c r="B56" s="208" t="s">
        <v>171</v>
      </c>
      <c r="C56" s="600">
        <f>C20+C21+C22+C28+C33+C46+C52+C54+C55</f>
        <v>2370</v>
      </c>
      <c r="D56" s="601">
        <f>D20+D21+D22+D28+D33+D46+D52+D54+D55</f>
        <v>2443</v>
      </c>
      <c r="E56" s="100" t="s">
        <v>850</v>
      </c>
      <c r="F56" s="99" t="s">
        <v>172</v>
      </c>
      <c r="G56" s="598">
        <f>G50+G52+G53+G54+G55</f>
        <v>216</v>
      </c>
      <c r="H56" s="599">
        <f>H50+H52+H53+H54+H55</f>
        <v>188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>
        <v>1255</v>
      </c>
      <c r="D59" s="197">
        <v>1184</v>
      </c>
      <c r="E59" s="201" t="s">
        <v>180</v>
      </c>
      <c r="F59" s="485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1306</v>
      </c>
      <c r="D60" s="197">
        <v>1789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>
        <v>20</v>
      </c>
      <c r="D61" s="197">
        <v>17</v>
      </c>
      <c r="E61" s="200" t="s">
        <v>188</v>
      </c>
      <c r="F61" s="93" t="s">
        <v>189</v>
      </c>
      <c r="G61" s="594">
        <f>SUM(G62:G68)</f>
        <v>901</v>
      </c>
      <c r="H61" s="595">
        <f>SUM(H62:H68)</f>
        <v>359</v>
      </c>
    </row>
    <row r="62" spans="1:13" ht="15">
      <c r="A62" s="89" t="s">
        <v>186</v>
      </c>
      <c r="B62" s="94" t="s">
        <v>187</v>
      </c>
      <c r="C62" s="197">
        <v>2</v>
      </c>
      <c r="D62" s="197">
        <v>0</v>
      </c>
      <c r="E62" s="200" t="s">
        <v>192</v>
      </c>
      <c r="F62" s="93" t="s">
        <v>193</v>
      </c>
      <c r="G62" s="197">
        <v>388</v>
      </c>
      <c r="H62" s="197">
        <v>121</v>
      </c>
      <c r="M62" s="98"/>
    </row>
    <row r="63" spans="1:8" ht="1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0</v>
      </c>
      <c r="H63" s="197">
        <v>0</v>
      </c>
    </row>
    <row r="64" spans="1:13" ht="1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452</v>
      </c>
      <c r="H64" s="197">
        <v>163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2583</v>
      </c>
      <c r="D65" s="597">
        <f>SUM(D59:D64)</f>
        <v>2990</v>
      </c>
      <c r="E65" s="89" t="s">
        <v>201</v>
      </c>
      <c r="F65" s="93" t="s">
        <v>202</v>
      </c>
      <c r="G65" s="197">
        <v>4</v>
      </c>
      <c r="H65" s="197">
        <v>1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8</v>
      </c>
      <c r="H66" s="197">
        <v>5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26</v>
      </c>
      <c r="H67" s="197">
        <v>31</v>
      </c>
    </row>
    <row r="68" spans="1:8" ht="1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23</v>
      </c>
      <c r="H68" s="197">
        <v>38</v>
      </c>
    </row>
    <row r="69" spans="1:8" ht="15">
      <c r="A69" s="89" t="s">
        <v>210</v>
      </c>
      <c r="B69" s="91" t="s">
        <v>211</v>
      </c>
      <c r="C69" s="197">
        <v>473</v>
      </c>
      <c r="D69" s="197">
        <v>415</v>
      </c>
      <c r="E69" s="201" t="s">
        <v>79</v>
      </c>
      <c r="F69" s="93" t="s">
        <v>216</v>
      </c>
      <c r="G69" s="197">
        <v>117</v>
      </c>
      <c r="H69" s="197">
        <v>87</v>
      </c>
    </row>
    <row r="70" spans="1:8" ht="15">
      <c r="A70" s="89" t="s">
        <v>214</v>
      </c>
      <c r="B70" s="91" t="s">
        <v>215</v>
      </c>
      <c r="C70" s="197">
        <v>105</v>
      </c>
      <c r="D70" s="197">
        <v>60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3" t="s">
        <v>47</v>
      </c>
      <c r="F71" s="95" t="s">
        <v>223</v>
      </c>
      <c r="G71" s="596">
        <f>G59+G60+G61+G69+G70</f>
        <v>1018</v>
      </c>
      <c r="H71" s="597">
        <f>H59+H60+H61+H69+H70</f>
        <v>446</v>
      </c>
    </row>
    <row r="72" spans="1:8" ht="15">
      <c r="A72" s="89" t="s">
        <v>221</v>
      </c>
      <c r="B72" s="91" t="s">
        <v>222</v>
      </c>
      <c r="C72" s="197">
        <v>1</v>
      </c>
      <c r="D72" s="197">
        <v>1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10</v>
      </c>
      <c r="D73" s="197">
        <v>0</v>
      </c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15</v>
      </c>
      <c r="D75" s="197">
        <v>14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604</v>
      </c>
      <c r="D76" s="597">
        <f>SUM(D68:D75)</f>
        <v>490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>
        <v>30</v>
      </c>
      <c r="H77" s="478">
        <v>124</v>
      </c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1048</v>
      </c>
      <c r="H79" s="599">
        <f>H71+H73+H75+H77</f>
        <v>570</v>
      </c>
    </row>
    <row r="80" spans="1:8" ht="1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8</v>
      </c>
      <c r="D88" s="197">
        <v>21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2779</v>
      </c>
      <c r="D89" s="197">
        <v>1959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7">
        <v>0</v>
      </c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2787</v>
      </c>
      <c r="D92" s="597">
        <f>SUM(D88:D91)</f>
        <v>1980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27</v>
      </c>
      <c r="D93" s="478">
        <v>15</v>
      </c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6001</v>
      </c>
      <c r="D94" s="601">
        <f>D65+D76+D85+D92+D93</f>
        <v>5475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8371</v>
      </c>
      <c r="D95" s="603">
        <f>D94+D56</f>
        <v>7918</v>
      </c>
      <c r="E95" s="229" t="s">
        <v>941</v>
      </c>
      <c r="F95" s="488" t="s">
        <v>268</v>
      </c>
      <c r="G95" s="602">
        <f>G37+G40+G56+G79</f>
        <v>8371</v>
      </c>
      <c r="H95" s="603">
        <f>H37+H40+H56+H79</f>
        <v>7918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3" t="s">
        <v>975</v>
      </c>
      <c r="B98" s="701">
        <f>pdeReportingDate</f>
        <v>44767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Стоянка Кузманова Неделчева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1406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>
        <v>1182</v>
      </c>
      <c r="D12" s="315">
        <v>399</v>
      </c>
      <c r="E12" s="194" t="s">
        <v>277</v>
      </c>
      <c r="F12" s="240" t="s">
        <v>278</v>
      </c>
      <c r="G12" s="315">
        <v>2541</v>
      </c>
      <c r="H12" s="315">
        <v>1468</v>
      </c>
    </row>
    <row r="13" spans="1:8" ht="15">
      <c r="A13" s="194" t="s">
        <v>279</v>
      </c>
      <c r="B13" s="190" t="s">
        <v>280</v>
      </c>
      <c r="C13" s="315">
        <v>331</v>
      </c>
      <c r="D13" s="315">
        <v>237</v>
      </c>
      <c r="E13" s="194" t="s">
        <v>281</v>
      </c>
      <c r="F13" s="240" t="s">
        <v>282</v>
      </c>
      <c r="G13" s="315">
        <v>142</v>
      </c>
      <c r="H13" s="315">
        <v>100</v>
      </c>
    </row>
    <row r="14" spans="1:8" ht="15">
      <c r="A14" s="194" t="s">
        <v>283</v>
      </c>
      <c r="B14" s="190" t="s">
        <v>284</v>
      </c>
      <c r="C14" s="315">
        <v>95</v>
      </c>
      <c r="D14" s="315">
        <v>104</v>
      </c>
      <c r="E14" s="245" t="s">
        <v>285</v>
      </c>
      <c r="F14" s="240" t="s">
        <v>286</v>
      </c>
      <c r="G14" s="315">
        <v>122</v>
      </c>
      <c r="H14" s="315">
        <v>48</v>
      </c>
    </row>
    <row r="15" spans="1:8" ht="15">
      <c r="A15" s="194" t="s">
        <v>287</v>
      </c>
      <c r="B15" s="190" t="s">
        <v>288</v>
      </c>
      <c r="C15" s="315">
        <v>605</v>
      </c>
      <c r="D15" s="315">
        <v>452</v>
      </c>
      <c r="E15" s="245" t="s">
        <v>79</v>
      </c>
      <c r="F15" s="240" t="s">
        <v>289</v>
      </c>
      <c r="G15" s="315">
        <v>135</v>
      </c>
      <c r="H15" s="315">
        <v>48</v>
      </c>
    </row>
    <row r="16" spans="1:8" ht="15.75">
      <c r="A16" s="194" t="s">
        <v>290</v>
      </c>
      <c r="B16" s="190" t="s">
        <v>291</v>
      </c>
      <c r="C16" s="315">
        <v>93</v>
      </c>
      <c r="D16" s="315">
        <v>67</v>
      </c>
      <c r="E16" s="236" t="s">
        <v>52</v>
      </c>
      <c r="F16" s="264" t="s">
        <v>292</v>
      </c>
      <c r="G16" s="627">
        <f>SUM(G12:G15)</f>
        <v>2940</v>
      </c>
      <c r="H16" s="628">
        <f>SUM(H12:H15)</f>
        <v>1664</v>
      </c>
    </row>
    <row r="17" spans="1:8" ht="30.75">
      <c r="A17" s="194" t="s">
        <v>293</v>
      </c>
      <c r="B17" s="190" t="s">
        <v>294</v>
      </c>
      <c r="C17" s="315">
        <v>44</v>
      </c>
      <c r="D17" s="315">
        <v>43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>
        <v>427</v>
      </c>
      <c r="D18" s="315">
        <v>381</v>
      </c>
      <c r="E18" s="234" t="s">
        <v>297</v>
      </c>
      <c r="F18" s="238" t="s">
        <v>298</v>
      </c>
      <c r="G18" s="638">
        <v>110</v>
      </c>
      <c r="H18" s="639">
        <v>188</v>
      </c>
    </row>
    <row r="19" spans="1:8" ht="15">
      <c r="A19" s="194" t="s">
        <v>299</v>
      </c>
      <c r="B19" s="190" t="s">
        <v>300</v>
      </c>
      <c r="C19" s="315">
        <v>54</v>
      </c>
      <c r="D19" s="315">
        <v>6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2831</v>
      </c>
      <c r="D22" s="628">
        <f>SUM(D12:D18)+D19</f>
        <v>1689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0.75">
      <c r="A25" s="194" t="s">
        <v>316</v>
      </c>
      <c r="B25" s="237" t="s">
        <v>317</v>
      </c>
      <c r="C25" s="315">
        <v>1</v>
      </c>
      <c r="D25" s="315">
        <v>0</v>
      </c>
      <c r="E25" s="194" t="s">
        <v>318</v>
      </c>
      <c r="F25" s="237" t="s">
        <v>319</v>
      </c>
      <c r="G25" s="315"/>
      <c r="H25" s="316"/>
    </row>
    <row r="26" spans="1:8" ht="30.7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/>
      <c r="H26" s="316"/>
    </row>
    <row r="27" spans="1:8" ht="30.75">
      <c r="A27" s="194" t="s">
        <v>324</v>
      </c>
      <c r="B27" s="237" t="s">
        <v>325</v>
      </c>
      <c r="C27" s="315">
        <v>0</v>
      </c>
      <c r="D27" s="315">
        <v>1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">
      <c r="A28" s="194" t="s">
        <v>79</v>
      </c>
      <c r="B28" s="237" t="s">
        <v>327</v>
      </c>
      <c r="C28" s="315">
        <v>4</v>
      </c>
      <c r="D28" s="315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5</v>
      </c>
      <c r="D29" s="628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2836</v>
      </c>
      <c r="D31" s="634">
        <f>D29+D22</f>
        <v>1693</v>
      </c>
      <c r="E31" s="251" t="s">
        <v>824</v>
      </c>
      <c r="F31" s="266" t="s">
        <v>331</v>
      </c>
      <c r="G31" s="253">
        <f>G16+G18+G27</f>
        <v>3050</v>
      </c>
      <c r="H31" s="254">
        <f>H16+H18+H27</f>
        <v>1852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214</v>
      </c>
      <c r="D33" s="244">
        <f>IF((H31-D31)&gt;0,H31-D31,0)</f>
        <v>159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2836</v>
      </c>
      <c r="D36" s="636">
        <f>D31-D34+D35</f>
        <v>1693</v>
      </c>
      <c r="E36" s="262" t="s">
        <v>346</v>
      </c>
      <c r="F36" s="256" t="s">
        <v>347</v>
      </c>
      <c r="G36" s="267">
        <f>G35-G34+G31</f>
        <v>3050</v>
      </c>
      <c r="H36" s="268">
        <f>H35-H34+H31</f>
        <v>1852</v>
      </c>
    </row>
    <row r="37" spans="1:8" ht="15.75">
      <c r="A37" s="261" t="s">
        <v>348</v>
      </c>
      <c r="B37" s="231" t="s">
        <v>349</v>
      </c>
      <c r="C37" s="633">
        <f>IF((G36-C36)&gt;0,G36-C36,0)</f>
        <v>214</v>
      </c>
      <c r="D37" s="634">
        <f>IF((H36-D36)&gt;0,H36-D36,0)</f>
        <v>159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214</v>
      </c>
      <c r="D42" s="244">
        <f>+IF((H36-D36-D38)&gt;0,H36-D36-D38,0)</f>
        <v>159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214</v>
      </c>
      <c r="D44" s="268">
        <f>IF(H42=0,IF(D42-D43&gt;0,D42-D43+H43,0),IF(H42-H43&lt;0,H43-H42+D42,0))</f>
        <v>159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9">
        <f>C36+C38+C42</f>
        <v>3050</v>
      </c>
      <c r="D45" s="630">
        <f>D36+D38+D42</f>
        <v>1852</v>
      </c>
      <c r="E45" s="270" t="s">
        <v>373</v>
      </c>
      <c r="F45" s="272" t="s">
        <v>374</v>
      </c>
      <c r="G45" s="629">
        <f>G42+G36</f>
        <v>3050</v>
      </c>
      <c r="H45" s="630">
        <f>H42+H36</f>
        <v>1852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3" t="s">
        <v>975</v>
      </c>
      <c r="B50" s="701">
        <f>pdeReportingDate</f>
        <v>44767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Стоянка Кузманова Неделчева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">
      <c r="A59" s="695"/>
      <c r="B59" s="700"/>
      <c r="C59" s="700"/>
      <c r="D59" s="700"/>
      <c r="E59" s="700"/>
      <c r="F59" s="573"/>
      <c r="G59" s="45"/>
      <c r="H59" s="42"/>
    </row>
    <row r="60" spans="1:8" ht="15">
      <c r="A60" s="695"/>
      <c r="B60" s="700"/>
      <c r="C60" s="700"/>
      <c r="D60" s="700"/>
      <c r="E60" s="700"/>
      <c r="F60" s="573"/>
      <c r="G60" s="45"/>
      <c r="H60" s="42"/>
    </row>
    <row r="61" spans="1:8" ht="15">
      <c r="A61" s="695"/>
      <c r="B61" s="700"/>
      <c r="C61" s="700"/>
      <c r="D61" s="700"/>
      <c r="E61" s="700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30.06.2022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3150</v>
      </c>
      <c r="D11" s="197">
        <v>2024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-1538</v>
      </c>
      <c r="D12" s="197">
        <v>-746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-641</v>
      </c>
      <c r="D14" s="197">
        <v>-505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-254</v>
      </c>
      <c r="D15" s="197">
        <v>-119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71</v>
      </c>
      <c r="D20" s="197">
        <v>215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787</v>
      </c>
      <c r="D21" s="658">
        <f>SUM(D11:D20)</f>
        <v>869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25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25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-1</v>
      </c>
      <c r="D41" s="197">
        <v>-1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-4</v>
      </c>
      <c r="D42" s="197">
        <v>-3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-5</v>
      </c>
      <c r="D43" s="660">
        <f>SUM(D35:D42)</f>
        <v>-4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807</v>
      </c>
      <c r="D44" s="307">
        <f>D43+D33+D21</f>
        <v>865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1980</v>
      </c>
      <c r="D45" s="308">
        <v>412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2787</v>
      </c>
      <c r="D46" s="310">
        <f>D45+D44</f>
        <v>1277</v>
      </c>
      <c r="E46" s="177"/>
      <c r="F46" s="177"/>
      <c r="G46" s="180"/>
      <c r="H46" s="180"/>
    </row>
    <row r="47" spans="1:8" ht="1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5" t="s">
        <v>972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1">
        <f>pdeReportingDate</f>
        <v>44767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Стоянка Кузманова Неделчева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">
      <c r="A63" s="695"/>
      <c r="B63" s="700"/>
      <c r="C63" s="700"/>
      <c r="D63" s="700"/>
      <c r="E63" s="700"/>
      <c r="F63" s="573"/>
      <c r="G63" s="45"/>
      <c r="H63" s="42"/>
    </row>
    <row r="64" spans="1:8" ht="15">
      <c r="A64" s="695"/>
      <c r="B64" s="700"/>
      <c r="C64" s="700"/>
      <c r="D64" s="700"/>
      <c r="E64" s="700"/>
      <c r="F64" s="573"/>
      <c r="G64" s="45"/>
      <c r="H64" s="42"/>
    </row>
    <row r="65" spans="1:8" ht="15">
      <c r="A65" s="695"/>
      <c r="B65" s="700"/>
      <c r="C65" s="700"/>
      <c r="D65" s="700"/>
      <c r="E65" s="700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0.7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0.7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11</v>
      </c>
      <c r="I13" s="583">
        <f>'1-Баланс'!H29+'1-Баланс'!H32</f>
        <v>421</v>
      </c>
      <c r="J13" s="583">
        <f>'1-Баланс'!H30+'1-Баланс'!H33</f>
        <v>0</v>
      </c>
      <c r="K13" s="584"/>
      <c r="L13" s="583">
        <f>SUM(C13:K13)</f>
        <v>7160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2">
        <f>C13+C14</f>
        <v>5351</v>
      </c>
      <c r="D17" s="652">
        <f aca="true" t="shared" si="2" ref="D17:M17">D13+D14</f>
        <v>0</v>
      </c>
      <c r="E17" s="652">
        <f t="shared" si="2"/>
        <v>135</v>
      </c>
      <c r="F17" s="652">
        <f t="shared" si="2"/>
        <v>1242</v>
      </c>
      <c r="G17" s="652">
        <f t="shared" si="2"/>
        <v>0</v>
      </c>
      <c r="H17" s="652">
        <f t="shared" si="2"/>
        <v>11</v>
      </c>
      <c r="I17" s="652">
        <f t="shared" si="2"/>
        <v>421</v>
      </c>
      <c r="J17" s="652">
        <f t="shared" si="2"/>
        <v>0</v>
      </c>
      <c r="K17" s="652">
        <f t="shared" si="2"/>
        <v>0</v>
      </c>
      <c r="L17" s="583">
        <f t="shared" si="1"/>
        <v>7160</v>
      </c>
      <c r="M17" s="653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214</v>
      </c>
      <c r="J18" s="583">
        <f>+'1-Баланс'!G33</f>
        <v>0</v>
      </c>
      <c r="K18" s="584"/>
      <c r="L18" s="583">
        <f t="shared" si="1"/>
        <v>214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-267</v>
      </c>
      <c r="J19" s="168">
        <f>J20+J21</f>
        <v>0</v>
      </c>
      <c r="K19" s="168">
        <f t="shared" si="3"/>
        <v>0</v>
      </c>
      <c r="L19" s="583">
        <f t="shared" si="1"/>
        <v>-267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-267</v>
      </c>
      <c r="J20" s="315"/>
      <c r="K20" s="315"/>
      <c r="L20" s="583">
        <f>SUM(C20:K20)</f>
        <v>-267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">
      <c r="A31" s="546" t="s">
        <v>501</v>
      </c>
      <c r="B31" s="547" t="s">
        <v>502</v>
      </c>
      <c r="C31" s="652">
        <f>C19+C22+C23+C26+C30+C29+C17+C18</f>
        <v>5351</v>
      </c>
      <c r="D31" s="652">
        <f aca="true" t="shared" si="6" ref="D31:M31">D19+D22+D23+D26+D30+D29+D17+D18</f>
        <v>0</v>
      </c>
      <c r="E31" s="652">
        <f t="shared" si="6"/>
        <v>135</v>
      </c>
      <c r="F31" s="652">
        <f t="shared" si="6"/>
        <v>1242</v>
      </c>
      <c r="G31" s="652">
        <f t="shared" si="6"/>
        <v>0</v>
      </c>
      <c r="H31" s="652">
        <f t="shared" si="6"/>
        <v>11</v>
      </c>
      <c r="I31" s="652">
        <f t="shared" si="6"/>
        <v>368</v>
      </c>
      <c r="J31" s="652">
        <f t="shared" si="6"/>
        <v>0</v>
      </c>
      <c r="K31" s="652">
        <f t="shared" si="6"/>
        <v>0</v>
      </c>
      <c r="L31" s="583">
        <f t="shared" si="1"/>
        <v>7107</v>
      </c>
      <c r="M31" s="653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11</v>
      </c>
      <c r="I34" s="586">
        <f t="shared" si="7"/>
        <v>368</v>
      </c>
      <c r="J34" s="586">
        <f t="shared" si="7"/>
        <v>0</v>
      </c>
      <c r="K34" s="586">
        <f t="shared" si="7"/>
        <v>0</v>
      </c>
      <c r="L34" s="650">
        <f t="shared" si="1"/>
        <v>7107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3" t="s">
        <v>975</v>
      </c>
      <c r="B38" s="701">
        <f>pdeReportingDate</f>
        <v>44767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Стоянка Кузманова Неделчева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3" t="s">
        <v>975</v>
      </c>
      <c r="B151" s="701">
        <f>pdeReportingDate</f>
        <v>44767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Стоянка Кузманова Неделчева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">
      <c r="A160" s="695"/>
      <c r="B160" s="700"/>
      <c r="C160" s="700"/>
      <c r="D160" s="700"/>
      <c r="E160" s="700"/>
      <c r="F160" s="573"/>
      <c r="G160" s="45"/>
      <c r="H160" s="42"/>
    </row>
    <row r="161" spans="1:8" ht="15">
      <c r="A161" s="695"/>
      <c r="B161" s="700"/>
      <c r="C161" s="700"/>
      <c r="D161" s="700"/>
      <c r="E161" s="700"/>
      <c r="F161" s="573"/>
      <c r="G161" s="45"/>
      <c r="H161" s="42"/>
    </row>
    <row r="162" spans="1:8" ht="1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>
        <v>1018</v>
      </c>
      <c r="E11" s="327"/>
      <c r="F11" s="327">
        <v>25</v>
      </c>
      <c r="G11" s="328">
        <f>D11+E11-F11</f>
        <v>993</v>
      </c>
      <c r="H11" s="327"/>
      <c r="I11" s="327"/>
      <c r="J11" s="328">
        <f>G11+H11-I11</f>
        <v>993</v>
      </c>
      <c r="K11" s="327">
        <v>10</v>
      </c>
      <c r="L11" s="327"/>
      <c r="M11" s="327"/>
      <c r="N11" s="328">
        <f>K11+L11-M11</f>
        <v>10</v>
      </c>
      <c r="O11" s="327"/>
      <c r="P11" s="327"/>
      <c r="Q11" s="328">
        <f aca="true" t="shared" si="0" ref="Q11:Q28">N11+O11-P11</f>
        <v>10</v>
      </c>
      <c r="R11" s="339">
        <f aca="true" t="shared" si="1" ref="R11:R28">J11-Q11</f>
        <v>983</v>
      </c>
    </row>
    <row r="12" spans="1:18" ht="15">
      <c r="A12" s="338" t="s">
        <v>524</v>
      </c>
      <c r="B12" s="320" t="s">
        <v>525</v>
      </c>
      <c r="C12" s="152" t="s">
        <v>526</v>
      </c>
      <c r="D12" s="327">
        <v>2471</v>
      </c>
      <c r="E12" s="327"/>
      <c r="F12" s="327"/>
      <c r="G12" s="328">
        <f aca="true" t="shared" si="2" ref="G12:G42">D12+E12-F12</f>
        <v>2471</v>
      </c>
      <c r="H12" s="327"/>
      <c r="I12" s="327"/>
      <c r="J12" s="328">
        <f aca="true" t="shared" si="3" ref="J12:J42">G12+H12-I12</f>
        <v>2471</v>
      </c>
      <c r="K12" s="327">
        <v>1588</v>
      </c>
      <c r="L12" s="327">
        <v>42</v>
      </c>
      <c r="M12" s="327"/>
      <c r="N12" s="328">
        <f aca="true" t="shared" si="4" ref="N12:N42">K12+L12-M12</f>
        <v>1630</v>
      </c>
      <c r="O12" s="327"/>
      <c r="P12" s="327"/>
      <c r="Q12" s="328">
        <f t="shared" si="0"/>
        <v>1630</v>
      </c>
      <c r="R12" s="339">
        <f t="shared" si="1"/>
        <v>841</v>
      </c>
    </row>
    <row r="13" spans="1:18" ht="15">
      <c r="A13" s="338" t="s">
        <v>527</v>
      </c>
      <c r="B13" s="320" t="s">
        <v>528</v>
      </c>
      <c r="C13" s="152" t="s">
        <v>529</v>
      </c>
      <c r="D13" s="327">
        <v>2842</v>
      </c>
      <c r="E13" s="327"/>
      <c r="F13" s="327">
        <v>66</v>
      </c>
      <c r="G13" s="328">
        <f t="shared" si="2"/>
        <v>2776</v>
      </c>
      <c r="H13" s="327"/>
      <c r="I13" s="327"/>
      <c r="J13" s="328">
        <f t="shared" si="3"/>
        <v>2776</v>
      </c>
      <c r="K13" s="327">
        <v>2829</v>
      </c>
      <c r="L13" s="327">
        <v>3</v>
      </c>
      <c r="M13" s="327">
        <v>65</v>
      </c>
      <c r="N13" s="328">
        <f t="shared" si="4"/>
        <v>2767</v>
      </c>
      <c r="O13" s="327"/>
      <c r="P13" s="327"/>
      <c r="Q13" s="328">
        <f t="shared" si="0"/>
        <v>2767</v>
      </c>
      <c r="R13" s="339">
        <f t="shared" si="1"/>
        <v>9</v>
      </c>
    </row>
    <row r="14" spans="1:18" ht="15">
      <c r="A14" s="338" t="s">
        <v>530</v>
      </c>
      <c r="B14" s="320" t="s">
        <v>531</v>
      </c>
      <c r="C14" s="152" t="s">
        <v>532</v>
      </c>
      <c r="D14" s="327">
        <v>1237</v>
      </c>
      <c r="E14" s="327">
        <v>48</v>
      </c>
      <c r="F14" s="327">
        <v>2</v>
      </c>
      <c r="G14" s="328">
        <f t="shared" si="2"/>
        <v>1283</v>
      </c>
      <c r="H14" s="327"/>
      <c r="I14" s="327"/>
      <c r="J14" s="328">
        <f t="shared" si="3"/>
        <v>1283</v>
      </c>
      <c r="K14" s="327">
        <v>1106</v>
      </c>
      <c r="L14" s="327">
        <v>12</v>
      </c>
      <c r="M14" s="327">
        <v>2</v>
      </c>
      <c r="N14" s="328">
        <f t="shared" si="4"/>
        <v>1116</v>
      </c>
      <c r="O14" s="327"/>
      <c r="P14" s="327"/>
      <c r="Q14" s="328">
        <f t="shared" si="0"/>
        <v>1116</v>
      </c>
      <c r="R14" s="339">
        <f t="shared" si="1"/>
        <v>167</v>
      </c>
    </row>
    <row r="15" spans="1:18" ht="15">
      <c r="A15" s="338" t="s">
        <v>533</v>
      </c>
      <c r="B15" s="320" t="s">
        <v>534</v>
      </c>
      <c r="C15" s="152" t="s">
        <v>535</v>
      </c>
      <c r="D15" s="327">
        <v>464</v>
      </c>
      <c r="E15" s="327">
        <v>23</v>
      </c>
      <c r="F15" s="327">
        <v>61</v>
      </c>
      <c r="G15" s="328">
        <f t="shared" si="2"/>
        <v>426</v>
      </c>
      <c r="H15" s="327"/>
      <c r="I15" s="327"/>
      <c r="J15" s="328">
        <f t="shared" si="3"/>
        <v>426</v>
      </c>
      <c r="K15" s="327">
        <v>381</v>
      </c>
      <c r="L15" s="327">
        <v>14</v>
      </c>
      <c r="M15" s="327">
        <v>61</v>
      </c>
      <c r="N15" s="328">
        <f t="shared" si="4"/>
        <v>334</v>
      </c>
      <c r="O15" s="327"/>
      <c r="P15" s="327"/>
      <c r="Q15" s="328">
        <f t="shared" si="0"/>
        <v>334</v>
      </c>
      <c r="R15" s="339">
        <f t="shared" si="1"/>
        <v>92</v>
      </c>
    </row>
    <row r="16" spans="1:18" ht="15">
      <c r="A16" s="360" t="s">
        <v>838</v>
      </c>
      <c r="B16" s="320" t="s">
        <v>536</v>
      </c>
      <c r="C16" s="152" t="s">
        <v>537</v>
      </c>
      <c r="D16" s="327">
        <v>288</v>
      </c>
      <c r="E16" s="327">
        <v>2</v>
      </c>
      <c r="F16" s="327">
        <v>2</v>
      </c>
      <c r="G16" s="328">
        <f t="shared" si="2"/>
        <v>288</v>
      </c>
      <c r="H16" s="327"/>
      <c r="I16" s="327"/>
      <c r="J16" s="328">
        <f t="shared" si="3"/>
        <v>288</v>
      </c>
      <c r="K16" s="327">
        <v>194</v>
      </c>
      <c r="L16" s="327">
        <v>14</v>
      </c>
      <c r="M16" s="327">
        <v>1</v>
      </c>
      <c r="N16" s="328">
        <f t="shared" si="4"/>
        <v>207</v>
      </c>
      <c r="O16" s="327"/>
      <c r="P16" s="327"/>
      <c r="Q16" s="328">
        <f t="shared" si="0"/>
        <v>207</v>
      </c>
      <c r="R16" s="339">
        <f t="shared" si="1"/>
        <v>81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>
        <v>156</v>
      </c>
      <c r="E17" s="327">
        <v>25</v>
      </c>
      <c r="F17" s="327">
        <v>70</v>
      </c>
      <c r="G17" s="328">
        <f t="shared" si="2"/>
        <v>111</v>
      </c>
      <c r="H17" s="327"/>
      <c r="I17" s="327"/>
      <c r="J17" s="328">
        <f t="shared" si="3"/>
        <v>111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111</v>
      </c>
    </row>
    <row r="18" spans="1:18" ht="15">
      <c r="A18" s="338" t="s">
        <v>541</v>
      </c>
      <c r="B18" s="155" t="s">
        <v>542</v>
      </c>
      <c r="C18" s="152" t="s">
        <v>543</v>
      </c>
      <c r="D18" s="327">
        <v>92</v>
      </c>
      <c r="E18" s="327">
        <v>3</v>
      </c>
      <c r="F18" s="327">
        <v>0</v>
      </c>
      <c r="G18" s="328">
        <f t="shared" si="2"/>
        <v>95</v>
      </c>
      <c r="H18" s="327"/>
      <c r="I18" s="327"/>
      <c r="J18" s="328">
        <f t="shared" si="3"/>
        <v>95</v>
      </c>
      <c r="K18" s="327">
        <v>40</v>
      </c>
      <c r="L18" s="327">
        <v>6</v>
      </c>
      <c r="M18" s="327"/>
      <c r="N18" s="328">
        <f t="shared" si="4"/>
        <v>46</v>
      </c>
      <c r="O18" s="327"/>
      <c r="P18" s="327"/>
      <c r="Q18" s="328">
        <f t="shared" si="0"/>
        <v>46</v>
      </c>
      <c r="R18" s="339">
        <f t="shared" si="1"/>
        <v>49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8568</v>
      </c>
      <c r="E19" s="329">
        <f>SUM(E11:E18)</f>
        <v>101</v>
      </c>
      <c r="F19" s="329">
        <f>SUM(F11:F18)</f>
        <v>226</v>
      </c>
      <c r="G19" s="328">
        <f t="shared" si="2"/>
        <v>8443</v>
      </c>
      <c r="H19" s="329">
        <f>SUM(H11:H18)</f>
        <v>0</v>
      </c>
      <c r="I19" s="329">
        <f>SUM(I11:I18)</f>
        <v>0</v>
      </c>
      <c r="J19" s="328">
        <f t="shared" si="3"/>
        <v>8443</v>
      </c>
      <c r="K19" s="329">
        <f>SUM(K11:K18)</f>
        <v>6148</v>
      </c>
      <c r="L19" s="329">
        <f>SUM(L11:L18)</f>
        <v>91</v>
      </c>
      <c r="M19" s="329">
        <f>SUM(M11:M18)</f>
        <v>129</v>
      </c>
      <c r="N19" s="328">
        <f t="shared" si="4"/>
        <v>6110</v>
      </c>
      <c r="O19" s="329">
        <f>SUM(O11:O18)</f>
        <v>0</v>
      </c>
      <c r="P19" s="329">
        <f>SUM(P11:P18)</f>
        <v>0</v>
      </c>
      <c r="Q19" s="328">
        <f t="shared" si="0"/>
        <v>6110</v>
      </c>
      <c r="R19" s="339">
        <f t="shared" si="1"/>
        <v>2333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">
      <c r="A24" s="338" t="s">
        <v>521</v>
      </c>
      <c r="B24" s="320" t="s">
        <v>552</v>
      </c>
      <c r="C24" s="152" t="s">
        <v>553</v>
      </c>
      <c r="D24" s="327">
        <v>230</v>
      </c>
      <c r="E24" s="327">
        <v>15</v>
      </c>
      <c r="F24" s="327"/>
      <c r="G24" s="328">
        <f t="shared" si="2"/>
        <v>245</v>
      </c>
      <c r="H24" s="327"/>
      <c r="I24" s="327"/>
      <c r="J24" s="328">
        <f t="shared" si="3"/>
        <v>245</v>
      </c>
      <c r="K24" s="327">
        <v>205</v>
      </c>
      <c r="L24" s="327">
        <v>4</v>
      </c>
      <c r="M24" s="327"/>
      <c r="N24" s="328">
        <f t="shared" si="4"/>
        <v>209</v>
      </c>
      <c r="O24" s="327"/>
      <c r="P24" s="327"/>
      <c r="Q24" s="328">
        <f t="shared" si="0"/>
        <v>209</v>
      </c>
      <c r="R24" s="339">
        <f t="shared" si="1"/>
        <v>36</v>
      </c>
    </row>
    <row r="25" spans="1:18" ht="15">
      <c r="A25" s="338" t="s">
        <v>524</v>
      </c>
      <c r="B25" s="320" t="s">
        <v>554</v>
      </c>
      <c r="C25" s="152" t="s">
        <v>555</v>
      </c>
      <c r="D25" s="327">
        <v>127</v>
      </c>
      <c r="E25" s="327"/>
      <c r="F25" s="327"/>
      <c r="G25" s="328">
        <f t="shared" si="2"/>
        <v>127</v>
      </c>
      <c r="H25" s="327"/>
      <c r="I25" s="327"/>
      <c r="J25" s="328">
        <f t="shared" si="3"/>
        <v>127</v>
      </c>
      <c r="K25" s="327">
        <v>127</v>
      </c>
      <c r="L25" s="327"/>
      <c r="M25" s="327"/>
      <c r="N25" s="328">
        <f t="shared" si="4"/>
        <v>127</v>
      </c>
      <c r="O25" s="327"/>
      <c r="P25" s="327"/>
      <c r="Q25" s="328">
        <f t="shared" si="0"/>
        <v>127</v>
      </c>
      <c r="R25" s="339">
        <f t="shared" si="1"/>
        <v>0</v>
      </c>
    </row>
    <row r="26" spans="1:18" ht="1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357</v>
      </c>
      <c r="E28" s="331">
        <f aca="true" t="shared" si="5" ref="E28:P28">SUM(E24:E27)</f>
        <v>15</v>
      </c>
      <c r="F28" s="331">
        <f t="shared" si="5"/>
        <v>0</v>
      </c>
      <c r="G28" s="332">
        <f t="shared" si="2"/>
        <v>372</v>
      </c>
      <c r="H28" s="331">
        <f t="shared" si="5"/>
        <v>0</v>
      </c>
      <c r="I28" s="331">
        <f t="shared" si="5"/>
        <v>0</v>
      </c>
      <c r="J28" s="332">
        <f t="shared" si="3"/>
        <v>372</v>
      </c>
      <c r="K28" s="331">
        <f t="shared" si="5"/>
        <v>332</v>
      </c>
      <c r="L28" s="331">
        <f t="shared" si="5"/>
        <v>4</v>
      </c>
      <c r="M28" s="331">
        <f t="shared" si="5"/>
        <v>0</v>
      </c>
      <c r="N28" s="332">
        <f t="shared" si="4"/>
        <v>336</v>
      </c>
      <c r="O28" s="331">
        <f t="shared" si="5"/>
        <v>0</v>
      </c>
      <c r="P28" s="331">
        <f t="shared" si="5"/>
        <v>0</v>
      </c>
      <c r="Q28" s="332">
        <f t="shared" si="0"/>
        <v>336</v>
      </c>
      <c r="R28" s="342">
        <f t="shared" si="1"/>
        <v>36</v>
      </c>
    </row>
    <row r="29" spans="1:18" ht="1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5.75" thickBot="1">
      <c r="A43" s="345"/>
      <c r="B43" s="346" t="s">
        <v>582</v>
      </c>
      <c r="C43" s="347" t="s">
        <v>583</v>
      </c>
      <c r="D43" s="348">
        <f>D19+D20+D22+D28+D41+D42</f>
        <v>8925</v>
      </c>
      <c r="E43" s="348">
        <f>E19+E20+E22+E28+E41+E42</f>
        <v>116</v>
      </c>
      <c r="F43" s="348">
        <f aca="true" t="shared" si="11" ref="F43:R43">F19+F20+F22+F28+F41+F42</f>
        <v>226</v>
      </c>
      <c r="G43" s="348">
        <f t="shared" si="11"/>
        <v>8815</v>
      </c>
      <c r="H43" s="348">
        <f t="shared" si="11"/>
        <v>0</v>
      </c>
      <c r="I43" s="348">
        <f t="shared" si="11"/>
        <v>0</v>
      </c>
      <c r="J43" s="348">
        <f t="shared" si="11"/>
        <v>8815</v>
      </c>
      <c r="K43" s="348">
        <f t="shared" si="11"/>
        <v>6480</v>
      </c>
      <c r="L43" s="348">
        <f t="shared" si="11"/>
        <v>95</v>
      </c>
      <c r="M43" s="348">
        <f t="shared" si="11"/>
        <v>129</v>
      </c>
      <c r="N43" s="348">
        <f t="shared" si="11"/>
        <v>6446</v>
      </c>
      <c r="O43" s="348">
        <f t="shared" si="11"/>
        <v>0</v>
      </c>
      <c r="P43" s="348">
        <f t="shared" si="11"/>
        <v>0</v>
      </c>
      <c r="Q43" s="348">
        <f t="shared" si="11"/>
        <v>6446</v>
      </c>
      <c r="R43" s="349">
        <f t="shared" si="11"/>
        <v>2369</v>
      </c>
    </row>
    <row r="44" spans="1:18" ht="1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">
      <c r="A46" s="521"/>
      <c r="B46" s="693" t="s">
        <v>975</v>
      </c>
      <c r="C46" s="701">
        <f>pdeReportingDate</f>
        <v>44767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2" t="str">
        <f>authorName</f>
        <v>Стоянка Кузманова Неделчева</v>
      </c>
      <c r="D48" s="702"/>
      <c r="E48" s="702"/>
      <c r="F48" s="702"/>
      <c r="G48" s="702"/>
      <c r="H48" s="702"/>
      <c r="I48" s="702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">
      <c r="B55" s="695"/>
      <c r="C55" s="700"/>
      <c r="D55" s="700"/>
      <c r="E55" s="700"/>
      <c r="F55" s="700"/>
      <c r="G55" s="573"/>
      <c r="H55" s="45"/>
      <c r="I55" s="42"/>
    </row>
    <row r="56" spans="2:9" ht="15">
      <c r="B56" s="695"/>
      <c r="C56" s="700"/>
      <c r="D56" s="700"/>
      <c r="E56" s="700"/>
      <c r="F56" s="700"/>
      <c r="G56" s="573"/>
      <c r="H56" s="45"/>
      <c r="I56" s="42"/>
    </row>
    <row r="57" spans="2:9" ht="15">
      <c r="B57" s="695"/>
      <c r="C57" s="700"/>
      <c r="D57" s="700"/>
      <c r="E57" s="700"/>
      <c r="F57" s="700"/>
      <c r="G57" s="573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30.06.2022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473</v>
      </c>
      <c r="D30" s="367"/>
      <c r="E30" s="368">
        <f t="shared" si="0"/>
        <v>473</v>
      </c>
      <c r="F30" s="133"/>
    </row>
    <row r="31" spans="1:6" ht="15">
      <c r="A31" s="369" t="s">
        <v>625</v>
      </c>
      <c r="B31" s="135" t="s">
        <v>626</v>
      </c>
      <c r="C31" s="367">
        <v>105</v>
      </c>
      <c r="D31" s="367"/>
      <c r="E31" s="368">
        <f t="shared" si="0"/>
        <v>105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>
        <v>1</v>
      </c>
      <c r="D34" s="367"/>
      <c r="E34" s="368">
        <f t="shared" si="0"/>
        <v>1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10</v>
      </c>
      <c r="D35" s="361">
        <f>SUM(D36:D39)</f>
        <v>0</v>
      </c>
      <c r="E35" s="368">
        <f>SUM(E36:E39)</f>
        <v>10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>
        <v>10</v>
      </c>
      <c r="D39" s="367"/>
      <c r="E39" s="368">
        <f t="shared" si="0"/>
        <v>10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15</v>
      </c>
      <c r="D40" s="361">
        <f>SUM(D41:D44)</f>
        <v>0</v>
      </c>
      <c r="E40" s="368">
        <f>SUM(E41:E44)</f>
        <v>15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15</v>
      </c>
      <c r="D44" s="367"/>
      <c r="E44" s="368">
        <f t="shared" si="0"/>
        <v>15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604</v>
      </c>
      <c r="D45" s="437">
        <f>D26+D30+D31+D33+D32+D34+D35+D40</f>
        <v>0</v>
      </c>
      <c r="E45" s="438">
        <f>E26+E30+E31+E33+E32+E34+E35+E40</f>
        <v>604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604</v>
      </c>
      <c r="D46" s="443">
        <f>D45+D23+D21+D11</f>
        <v>0</v>
      </c>
      <c r="E46" s="444">
        <f>E45+E23+E21+E11</f>
        <v>604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>
        <v>32</v>
      </c>
      <c r="D66" s="197"/>
      <c r="E66" s="136">
        <f t="shared" si="1"/>
        <v>32</v>
      </c>
      <c r="F66" s="196"/>
    </row>
    <row r="67" spans="1:6" ht="15">
      <c r="A67" s="369" t="s">
        <v>684</v>
      </c>
      <c r="B67" s="135" t="s">
        <v>685</v>
      </c>
      <c r="C67" s="197">
        <v>32</v>
      </c>
      <c r="D67" s="197"/>
      <c r="E67" s="136">
        <f t="shared" si="1"/>
        <v>32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32</v>
      </c>
      <c r="D68" s="434">
        <f>D54+D58+D63+D64+D65+D66</f>
        <v>0</v>
      </c>
      <c r="E68" s="435">
        <f t="shared" si="1"/>
        <v>32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388</v>
      </c>
      <c r="D73" s="137">
        <f>SUM(D74:D76)</f>
        <v>0</v>
      </c>
      <c r="E73" s="137">
        <f>SUM(E74:E76)</f>
        <v>388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>
        <v>388</v>
      </c>
      <c r="D75" s="197"/>
      <c r="E75" s="136">
        <f t="shared" si="1"/>
        <v>388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513</v>
      </c>
      <c r="D87" s="134">
        <f>SUM(D88:D92)+D96</f>
        <v>0</v>
      </c>
      <c r="E87" s="134">
        <f>SUM(E88:E92)+E96</f>
        <v>513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452</v>
      </c>
      <c r="D89" s="197"/>
      <c r="E89" s="136">
        <f t="shared" si="1"/>
        <v>452</v>
      </c>
      <c r="F89" s="196"/>
    </row>
    <row r="90" spans="1:6" ht="15">
      <c r="A90" s="369" t="s">
        <v>723</v>
      </c>
      <c r="B90" s="135" t="s">
        <v>724</v>
      </c>
      <c r="C90" s="197">
        <v>4</v>
      </c>
      <c r="D90" s="197"/>
      <c r="E90" s="136">
        <f t="shared" si="1"/>
        <v>4</v>
      </c>
      <c r="F90" s="196"/>
    </row>
    <row r="91" spans="1:6" ht="15">
      <c r="A91" s="369" t="s">
        <v>725</v>
      </c>
      <c r="B91" s="135" t="s">
        <v>726</v>
      </c>
      <c r="C91" s="197">
        <v>8</v>
      </c>
      <c r="D91" s="197"/>
      <c r="E91" s="136">
        <f t="shared" si="1"/>
        <v>8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23</v>
      </c>
      <c r="D92" s="138">
        <f>SUM(D93:D95)</f>
        <v>0</v>
      </c>
      <c r="E92" s="138">
        <f>SUM(E93:E95)</f>
        <v>23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>
        <v>9</v>
      </c>
      <c r="D94" s="197"/>
      <c r="E94" s="136">
        <f t="shared" si="1"/>
        <v>9</v>
      </c>
      <c r="F94" s="196"/>
    </row>
    <row r="95" spans="1:6" ht="15">
      <c r="A95" s="369" t="s">
        <v>641</v>
      </c>
      <c r="B95" s="135" t="s">
        <v>732</v>
      </c>
      <c r="C95" s="197">
        <v>14</v>
      </c>
      <c r="D95" s="197"/>
      <c r="E95" s="136">
        <f t="shared" si="1"/>
        <v>14</v>
      </c>
      <c r="F95" s="196"/>
    </row>
    <row r="96" spans="1:6" ht="15">
      <c r="A96" s="369" t="s">
        <v>733</v>
      </c>
      <c r="B96" s="135" t="s">
        <v>734</v>
      </c>
      <c r="C96" s="197">
        <v>26</v>
      </c>
      <c r="D96" s="197"/>
      <c r="E96" s="136">
        <f t="shared" si="1"/>
        <v>26</v>
      </c>
      <c r="F96" s="196"/>
    </row>
    <row r="97" spans="1:6" ht="15">
      <c r="A97" s="369" t="s">
        <v>735</v>
      </c>
      <c r="B97" s="135" t="s">
        <v>736</v>
      </c>
      <c r="C97" s="197">
        <v>117</v>
      </c>
      <c r="D97" s="197"/>
      <c r="E97" s="136">
        <f t="shared" si="1"/>
        <v>117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1018</v>
      </c>
      <c r="D98" s="432">
        <f>D87+D82+D77+D73+D97</f>
        <v>0</v>
      </c>
      <c r="E98" s="432">
        <f>E87+E82+E77+E73+E97</f>
        <v>1018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1050</v>
      </c>
      <c r="D99" s="426">
        <f>D98+D70+D68</f>
        <v>0</v>
      </c>
      <c r="E99" s="426">
        <f>E98+E70+E68</f>
        <v>1050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1">
        <f>pdeReportingDate</f>
        <v>44767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Стоянка Кузманова Неделчева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7" sqref="A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3" t="s">
        <v>975</v>
      </c>
      <c r="B31" s="701">
        <f>pdeReportingDate</f>
        <v>44767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Стоянка Кузманова Неделчева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</cp:lastModifiedBy>
  <cp:lastPrinted>2022-07-25T08:06:29Z</cp:lastPrinted>
  <dcterms:created xsi:type="dcterms:W3CDTF">2006-09-16T00:00:00Z</dcterms:created>
  <dcterms:modified xsi:type="dcterms:W3CDTF">2022-07-25T08:07:47Z</dcterms:modified>
  <cp:category/>
  <cp:version/>
  <cp:contentType/>
  <cp:contentStatus/>
</cp:coreProperties>
</file>