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2265" windowWidth="10800" windowHeight="3930" tabRatio="57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5725"/>
</workbook>
</file>

<file path=xl/calcChain.xml><?xml version="1.0" encoding="utf-8"?>
<calcChain xmlns="http://schemas.openxmlformats.org/spreadsheetml/2006/main">
  <c r="B5" i="8"/>
  <c r="G13" i="2"/>
  <c r="G24"/>
  <c r="C19"/>
  <c r="C26"/>
  <c r="C35"/>
  <c r="H13"/>
  <c r="H24"/>
  <c r="D19"/>
  <c r="D26"/>
  <c r="H27" i="1"/>
  <c r="H33" s="1"/>
  <c r="H21"/>
  <c r="H25" s="1"/>
  <c r="G27"/>
  <c r="G33" s="1"/>
  <c r="G21"/>
  <c r="G25" s="1"/>
  <c r="H17"/>
  <c r="C11" i="4" s="1"/>
  <c r="G17" i="1"/>
  <c r="C39"/>
  <c r="C45" s="1"/>
  <c r="C34"/>
  <c r="H49"/>
  <c r="H55" s="1"/>
  <c r="H61"/>
  <c r="H71" s="1"/>
  <c r="H79" s="1"/>
  <c r="D78"/>
  <c r="D84" s="1"/>
  <c r="D64"/>
  <c r="D75"/>
  <c r="D91"/>
  <c r="D32"/>
  <c r="D19"/>
  <c r="D27"/>
  <c r="D34"/>
  <c r="D39"/>
  <c r="D51"/>
  <c r="G61"/>
  <c r="G71" s="1"/>
  <c r="G79" s="1"/>
  <c r="G49"/>
  <c r="G55" s="1"/>
  <c r="C32"/>
  <c r="C19"/>
  <c r="C27"/>
  <c r="C51"/>
  <c r="C75"/>
  <c r="C64"/>
  <c r="C78"/>
  <c r="C84" s="1"/>
  <c r="C91"/>
  <c r="D35" i="2"/>
  <c r="B3"/>
  <c r="B2"/>
  <c r="H3"/>
  <c r="H2"/>
  <c r="B4"/>
  <c r="B4" i="3"/>
  <c r="D5"/>
  <c r="D4"/>
  <c r="B5"/>
  <c r="B6"/>
  <c r="D42"/>
  <c r="D20"/>
  <c r="D32"/>
  <c r="C20"/>
  <c r="C32"/>
  <c r="C42"/>
  <c r="M4" i="4"/>
  <c r="M3"/>
  <c r="B5"/>
  <c r="B3"/>
  <c r="B4"/>
  <c r="F17"/>
  <c r="M11"/>
  <c r="M12"/>
  <c r="M17"/>
  <c r="M21"/>
  <c r="M24"/>
  <c r="D17"/>
  <c r="D11"/>
  <c r="D21"/>
  <c r="D24"/>
  <c r="D12"/>
  <c r="D15" s="1"/>
  <c r="E11"/>
  <c r="E12"/>
  <c r="E17"/>
  <c r="E21"/>
  <c r="E24"/>
  <c r="F11"/>
  <c r="F15" s="1"/>
  <c r="F12"/>
  <c r="F21"/>
  <c r="F24"/>
  <c r="G11"/>
  <c r="G15" s="1"/>
  <c r="G12"/>
  <c r="G17"/>
  <c r="G21"/>
  <c r="G24"/>
  <c r="H12"/>
  <c r="H15" s="1"/>
  <c r="H17"/>
  <c r="H21"/>
  <c r="H24"/>
  <c r="I11"/>
  <c r="I12"/>
  <c r="I17"/>
  <c r="I21"/>
  <c r="I24"/>
  <c r="J11"/>
  <c r="J15" s="1"/>
  <c r="J12"/>
  <c r="J17"/>
  <c r="J21"/>
  <c r="J24"/>
  <c r="J16"/>
  <c r="L16" s="1"/>
  <c r="K17"/>
  <c r="K21"/>
  <c r="K24"/>
  <c r="K12"/>
  <c r="K15" s="1"/>
  <c r="C12"/>
  <c r="C17"/>
  <c r="C21"/>
  <c r="C24"/>
  <c r="L13"/>
  <c r="L14"/>
  <c r="L18"/>
  <c r="L19"/>
  <c r="L20"/>
  <c r="L22"/>
  <c r="L23"/>
  <c r="L25"/>
  <c r="L26"/>
  <c r="L27"/>
  <c r="L28"/>
  <c r="L30"/>
  <c r="L31"/>
  <c r="G39" i="5"/>
  <c r="J39"/>
  <c r="N39"/>
  <c r="Q39" s="1"/>
  <c r="O3"/>
  <c r="O2"/>
  <c r="C3"/>
  <c r="C2"/>
  <c r="G15"/>
  <c r="J15" s="1"/>
  <c r="R15" s="1"/>
  <c r="N15"/>
  <c r="Q15" s="1"/>
  <c r="D17"/>
  <c r="D25"/>
  <c r="D27"/>
  <c r="D32"/>
  <c r="E17"/>
  <c r="F17"/>
  <c r="E25"/>
  <c r="E27"/>
  <c r="E32"/>
  <c r="F25"/>
  <c r="F27"/>
  <c r="F38" s="1"/>
  <c r="F32"/>
  <c r="G18"/>
  <c r="J18" s="1"/>
  <c r="G19"/>
  <c r="J19" s="1"/>
  <c r="H17"/>
  <c r="H25"/>
  <c r="H27"/>
  <c r="H38" s="1"/>
  <c r="H40" s="1"/>
  <c r="H32"/>
  <c r="I17"/>
  <c r="I25"/>
  <c r="I27"/>
  <c r="I38" s="1"/>
  <c r="I32"/>
  <c r="K17"/>
  <c r="K25"/>
  <c r="K27"/>
  <c r="K32"/>
  <c r="L17"/>
  <c r="L25"/>
  <c r="L27"/>
  <c r="L38" s="1"/>
  <c r="L32"/>
  <c r="M17"/>
  <c r="M25"/>
  <c r="M27"/>
  <c r="M38" s="1"/>
  <c r="M32"/>
  <c r="N18"/>
  <c r="Q18" s="1"/>
  <c r="N19"/>
  <c r="Q19" s="1"/>
  <c r="O17"/>
  <c r="O25"/>
  <c r="O27"/>
  <c r="O38" s="1"/>
  <c r="O40" s="1"/>
  <c r="O32"/>
  <c r="P17"/>
  <c r="P25"/>
  <c r="P27"/>
  <c r="P38" s="1"/>
  <c r="P32"/>
  <c r="N28"/>
  <c r="Q28" s="1"/>
  <c r="G28"/>
  <c r="J28" s="1"/>
  <c r="N29"/>
  <c r="Q29" s="1"/>
  <c r="G29"/>
  <c r="J29" s="1"/>
  <c r="N30"/>
  <c r="Q30" s="1"/>
  <c r="G30"/>
  <c r="J30" s="1"/>
  <c r="N31"/>
  <c r="Q31" s="1"/>
  <c r="G31"/>
  <c r="J31" s="1"/>
  <c r="N33"/>
  <c r="Q33" s="1"/>
  <c r="G33"/>
  <c r="J33" s="1"/>
  <c r="N34"/>
  <c r="Q34" s="1"/>
  <c r="G34"/>
  <c r="J34" s="1"/>
  <c r="N35"/>
  <c r="Q35" s="1"/>
  <c r="G35"/>
  <c r="J35" s="1"/>
  <c r="N36"/>
  <c r="Q36" s="1"/>
  <c r="G36"/>
  <c r="J36" s="1"/>
  <c r="N37"/>
  <c r="Q37" s="1"/>
  <c r="G37"/>
  <c r="J37" s="1"/>
  <c r="G20"/>
  <c r="G21"/>
  <c r="J21" s="1"/>
  <c r="G22"/>
  <c r="J22" s="1"/>
  <c r="G23"/>
  <c r="J23" s="1"/>
  <c r="G24"/>
  <c r="J24" s="1"/>
  <c r="G16"/>
  <c r="J16" s="1"/>
  <c r="J20"/>
  <c r="N21"/>
  <c r="Q21" s="1"/>
  <c r="N20"/>
  <c r="Q20" s="1"/>
  <c r="N22"/>
  <c r="Q22" s="1"/>
  <c r="N23"/>
  <c r="Q23" s="1"/>
  <c r="N24"/>
  <c r="Q24" s="1"/>
  <c r="N16"/>
  <c r="Q16" s="1"/>
  <c r="G10"/>
  <c r="J10" s="1"/>
  <c r="G11"/>
  <c r="J11" s="1"/>
  <c r="R11" s="1"/>
  <c r="N11"/>
  <c r="Q11" s="1"/>
  <c r="G12"/>
  <c r="J12" s="1"/>
  <c r="N12"/>
  <c r="Q12" s="1"/>
  <c r="G13"/>
  <c r="J13" s="1"/>
  <c r="G14"/>
  <c r="J14" s="1"/>
  <c r="G9"/>
  <c r="J9" s="1"/>
  <c r="R9" s="1"/>
  <c r="N10"/>
  <c r="Q10" s="1"/>
  <c r="N13"/>
  <c r="Q13" s="1"/>
  <c r="N14"/>
  <c r="Q14"/>
  <c r="N9"/>
  <c r="Q9" s="1"/>
  <c r="B4" i="6"/>
  <c r="B3"/>
  <c r="E4"/>
  <c r="E3"/>
  <c r="F71"/>
  <c r="E72"/>
  <c r="E73"/>
  <c r="E71" s="1"/>
  <c r="E74"/>
  <c r="D71"/>
  <c r="F75"/>
  <c r="E76"/>
  <c r="E75" s="1"/>
  <c r="E78"/>
  <c r="D75"/>
  <c r="F80"/>
  <c r="E81"/>
  <c r="E82"/>
  <c r="E83"/>
  <c r="E84"/>
  <c r="D80"/>
  <c r="F90"/>
  <c r="F85" s="1"/>
  <c r="E86"/>
  <c r="E87"/>
  <c r="E88"/>
  <c r="E89"/>
  <c r="E91"/>
  <c r="E92"/>
  <c r="E93"/>
  <c r="E94"/>
  <c r="D90"/>
  <c r="D85" s="1"/>
  <c r="F56"/>
  <c r="F52"/>
  <c r="E95"/>
  <c r="C56"/>
  <c r="C52"/>
  <c r="D56"/>
  <c r="D52"/>
  <c r="E68"/>
  <c r="C90"/>
  <c r="C85" s="1"/>
  <c r="C71"/>
  <c r="C75"/>
  <c r="C80"/>
  <c r="D16"/>
  <c r="C16"/>
  <c r="F103"/>
  <c r="F104"/>
  <c r="F102"/>
  <c r="E54"/>
  <c r="E55"/>
  <c r="E57"/>
  <c r="E58"/>
  <c r="E59"/>
  <c r="E60"/>
  <c r="E61"/>
  <c r="E62"/>
  <c r="E63"/>
  <c r="E64"/>
  <c r="E65"/>
  <c r="E77"/>
  <c r="E79"/>
  <c r="E53"/>
  <c r="C24"/>
  <c r="C38"/>
  <c r="C33"/>
  <c r="E12"/>
  <c r="E13"/>
  <c r="E14"/>
  <c r="E15"/>
  <c r="E9"/>
  <c r="E29"/>
  <c r="E27"/>
  <c r="E25"/>
  <c r="E26"/>
  <c r="E28"/>
  <c r="E30"/>
  <c r="E31"/>
  <c r="E37"/>
  <c r="E36"/>
  <c r="E35"/>
  <c r="E34"/>
  <c r="E42"/>
  <c r="E40"/>
  <c r="E39"/>
  <c r="E38" s="1"/>
  <c r="E41"/>
  <c r="E32"/>
  <c r="E21"/>
  <c r="C11"/>
  <c r="D24"/>
  <c r="D33"/>
  <c r="D38"/>
  <c r="D11"/>
  <c r="E20"/>
  <c r="D105"/>
  <c r="E105"/>
  <c r="C105"/>
  <c r="E17"/>
  <c r="E18"/>
  <c r="I5" i="7"/>
  <c r="I4"/>
  <c r="B5"/>
  <c r="B4"/>
  <c r="I13"/>
  <c r="I14"/>
  <c r="I15"/>
  <c r="I16"/>
  <c r="F17"/>
  <c r="G17"/>
  <c r="H17"/>
  <c r="I19"/>
  <c r="I20"/>
  <c r="I21"/>
  <c r="I22"/>
  <c r="I23"/>
  <c r="I24"/>
  <c r="I25"/>
  <c r="F26"/>
  <c r="G26"/>
  <c r="H26"/>
  <c r="I12"/>
  <c r="E26"/>
  <c r="D26"/>
  <c r="E17"/>
  <c r="D17"/>
  <c r="C26"/>
  <c r="C17"/>
  <c r="F6" i="8"/>
  <c r="F5"/>
  <c r="B6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33"/>
  <c r="F130"/>
  <c r="F129"/>
  <c r="F128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101"/>
  <c r="F100"/>
  <c r="F99"/>
  <c r="F96"/>
  <c r="F95"/>
  <c r="F94"/>
  <c r="F93"/>
  <c r="F92"/>
  <c r="F91"/>
  <c r="F90"/>
  <c r="F89"/>
  <c r="F88"/>
  <c r="F87"/>
  <c r="F86"/>
  <c r="F85"/>
  <c r="F84"/>
  <c r="F83"/>
  <c r="F82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17"/>
  <c r="F18"/>
  <c r="F20"/>
  <c r="F21"/>
  <c r="F22"/>
  <c r="F23"/>
  <c r="F24"/>
  <c r="F25"/>
  <c r="F26"/>
  <c r="C148"/>
  <c r="C114"/>
  <c r="E148"/>
  <c r="E131"/>
  <c r="E114"/>
  <c r="C27"/>
  <c r="C61"/>
  <c r="C44"/>
  <c r="E78"/>
  <c r="E61"/>
  <c r="E44"/>
  <c r="E27"/>
  <c r="C43" i="6"/>
  <c r="E52"/>
  <c r="E56" l="1"/>
  <c r="R20" i="5"/>
  <c r="M40"/>
  <c r="N27"/>
  <c r="I40"/>
  <c r="E79" i="8"/>
  <c r="E149"/>
  <c r="C149"/>
  <c r="F114"/>
  <c r="I26" i="7"/>
  <c r="I17"/>
  <c r="E33" i="6"/>
  <c r="R14" i="5"/>
  <c r="R33"/>
  <c r="R28"/>
  <c r="N25"/>
  <c r="Q25" s="1"/>
  <c r="L24" i="4"/>
  <c r="I15"/>
  <c r="M15"/>
  <c r="M29" s="1"/>
  <c r="M32" s="1"/>
  <c r="G28" i="2"/>
  <c r="C43" i="3"/>
  <c r="C45" s="1"/>
  <c r="C66" i="6"/>
  <c r="G25" i="5"/>
  <c r="J25" s="1"/>
  <c r="R25" s="1"/>
  <c r="D19" i="6"/>
  <c r="R10" i="5"/>
  <c r="G27"/>
  <c r="J27" s="1"/>
  <c r="F97" i="8"/>
  <c r="G32" i="5"/>
  <c r="J32" s="1"/>
  <c r="D43" i="6"/>
  <c r="E11"/>
  <c r="N32" i="5"/>
  <c r="Q32" s="1"/>
  <c r="E38"/>
  <c r="E40" s="1"/>
  <c r="L21" i="4"/>
  <c r="F29"/>
  <c r="F32" s="1"/>
  <c r="C79" i="8"/>
  <c r="D29" i="4"/>
  <c r="D32" s="1"/>
  <c r="E90" i="6"/>
  <c r="E85" s="1"/>
  <c r="F78" i="8"/>
  <c r="F44"/>
  <c r="D96" i="6"/>
  <c r="R12" i="5"/>
  <c r="R22"/>
  <c r="G17"/>
  <c r="D43" i="3"/>
  <c r="D45" s="1"/>
  <c r="D45" i="1"/>
  <c r="D55" s="1"/>
  <c r="C28" i="2"/>
  <c r="G30" s="1"/>
  <c r="K29" i="4"/>
  <c r="K32" s="1"/>
  <c r="Q27" i="5"/>
  <c r="R27" s="1"/>
  <c r="C55" i="1"/>
  <c r="D66" i="6"/>
  <c r="F27" i="8"/>
  <c r="F61"/>
  <c r="F131"/>
  <c r="F105" i="6"/>
  <c r="C96"/>
  <c r="C97" s="1"/>
  <c r="P40" i="5"/>
  <c r="F40"/>
  <c r="L12" i="4"/>
  <c r="D93" i="1"/>
  <c r="D28" i="2"/>
  <c r="F148" i="8"/>
  <c r="E16" i="6"/>
  <c r="E19" s="1"/>
  <c r="F96"/>
  <c r="L40" i="5"/>
  <c r="C19" i="6"/>
  <c r="E24"/>
  <c r="E43" s="1"/>
  <c r="F66"/>
  <c r="E80"/>
  <c r="C93" i="1"/>
  <c r="H28" i="2"/>
  <c r="D30" s="1"/>
  <c r="E15" i="4"/>
  <c r="E29" s="1"/>
  <c r="E32" s="1"/>
  <c r="J17" i="5"/>
  <c r="L11" i="4"/>
  <c r="C15"/>
  <c r="D33" i="2"/>
  <c r="H30"/>
  <c r="G33"/>
  <c r="R37" i="5"/>
  <c r="H29" i="4"/>
  <c r="H32" s="1"/>
  <c r="F149" i="8"/>
  <c r="R29" i="5"/>
  <c r="R21"/>
  <c r="R34"/>
  <c r="J29" i="4"/>
  <c r="J32" s="1"/>
  <c r="D94" i="1"/>
  <c r="G36"/>
  <c r="G94" s="1"/>
  <c r="R30" i="5"/>
  <c r="R18"/>
  <c r="C94" i="1"/>
  <c r="R23" i="5"/>
  <c r="R35"/>
  <c r="R19"/>
  <c r="R24"/>
  <c r="R31"/>
  <c r="I29" i="4"/>
  <c r="I32" s="1"/>
  <c r="G29"/>
  <c r="G32" s="1"/>
  <c r="C44" i="6"/>
  <c r="R13" i="5"/>
  <c r="R16"/>
  <c r="R36"/>
  <c r="R39"/>
  <c r="H36" i="1"/>
  <c r="H94" s="1"/>
  <c r="N17" i="5"/>
  <c r="D38"/>
  <c r="K38"/>
  <c r="N38" s="1"/>
  <c r="Q38" s="1"/>
  <c r="L17" i="4"/>
  <c r="F97" i="6" l="1"/>
  <c r="E96"/>
  <c r="D97"/>
  <c r="D44"/>
  <c r="E44"/>
  <c r="C30" i="2"/>
  <c r="C33"/>
  <c r="C34" s="1"/>
  <c r="G38" i="5"/>
  <c r="J38" s="1"/>
  <c r="R38" s="1"/>
  <c r="F79" i="8"/>
  <c r="E66" i="6"/>
  <c r="E97" s="1"/>
  <c r="L15" i="4"/>
  <c r="H33" i="2"/>
  <c r="D34" s="1"/>
  <c r="R32" i="5"/>
  <c r="D40"/>
  <c r="G34" i="2"/>
  <c r="D39"/>
  <c r="H41" s="1"/>
  <c r="H34"/>
  <c r="J40" i="5"/>
  <c r="R17"/>
  <c r="Q17"/>
  <c r="Q40" s="1"/>
  <c r="N40"/>
  <c r="C29" i="4"/>
  <c r="K40" i="5"/>
  <c r="C39" i="2" l="1"/>
  <c r="G41" s="1"/>
  <c r="D42"/>
  <c r="G40" i="5"/>
  <c r="L29" i="4"/>
  <c r="C32"/>
  <c r="L32" s="1"/>
  <c r="H39" i="2"/>
  <c r="G39"/>
  <c r="R40" i="5"/>
  <c r="C42" i="2"/>
  <c r="C41" l="1"/>
  <c r="G42"/>
  <c r="D41"/>
  <c r="H42"/>
</calcChain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<sst xmlns="http://schemas.openxmlformats.org/spreadsheetml/2006/main" count="1062" uniqueCount="870">
  <si>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</si>
  <si>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</si>
  <si>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</si>
  <si>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</si>
  <si>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</si>
  <si>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</si>
  <si>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</si>
  <si>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</si>
  <si>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</si>
  <si>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</si>
  <si>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</si>
  <si>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</si>
  <si>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</si>
  <si>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</si>
  <si>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</si>
  <si>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</si>
  <si>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</si>
  <si>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</si>
  <si>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</si>
  <si>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</si>
  <si>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</si>
  <si>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</si>
  <si>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</si>
  <si>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</si>
  <si>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</si>
  <si>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</si>
  <si>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</si>
  <si>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</si>
  <si>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</si>
  <si>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</si>
  <si>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</si>
  <si>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</si>
  <si>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</si>
  <si>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</si>
  <si>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</si>
  <si>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</si>
  <si>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</si>
  <si>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</si>
  <si>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</si>
  <si>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</si>
  <si>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</si>
  <si>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</si>
  <si>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</si>
  <si>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</si>
  <si>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</si>
  <si>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</si>
  <si>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</si>
  <si>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</si>
  <si>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</si>
  <si>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</si>
  <si>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</si>
  <si>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</si>
  <si>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</si>
  <si>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</si>
  <si>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</si>
  <si>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</si>
  <si>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</si>
  <si>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</si>
  <si>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</si>
  <si>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</si>
  <si>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</si>
  <si>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</si>
  <si>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</si>
  <si>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</si>
  <si>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</si>
  <si>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</si>
  <si>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</si>
  <si>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</si>
  <si>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</si>
  <si>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</si>
  <si>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</si>
  <si>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</si>
  <si>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</si>
  <si>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</si>
  <si>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</si>
  <si>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</si>
  <si>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</si>
  <si>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</si>
  <si>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</si>
  <si>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</si>
  <si>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</si>
  <si>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</si>
  <si>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</si>
  <si>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</si>
  <si>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</si>
  <si>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</si>
  <si>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</si>
  <si>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</si>
  <si>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</si>
  <si>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</si>
  <si>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</si>
  <si>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</si>
  <si>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</si>
  <si>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</si>
  <si>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</si>
  <si>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</si>
  <si>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</si>
  <si>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</si>
  <si>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</si>
  <si>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</si>
  <si>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</si>
  <si>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</si>
  <si>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</si>
  <si>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</si>
  <si>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</si>
  <si>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</si>
  <si>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</si>
  <si>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</si>
  <si>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</si>
  <si>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</si>
  <si>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</si>
  <si>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</si>
  <si>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</si>
  <si>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</si>
  <si>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</si>
  <si>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</si>
  <si>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</si>
  <si>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</si>
  <si>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</si>
  <si>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</si>
  <si>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</si>
  <si>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</si>
  <si>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</si>
  <si>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</si>
  <si>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</si>
  <si>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</si>
  <si>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</si>
  <si>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</si>
  <si>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</si>
  <si>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</si>
  <si>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</si>
  <si>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</si>
  <si>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</si>
  <si>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</si>
  <si>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</si>
  <si>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</si>
  <si>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</si>
  <si>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</si>
  <si>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</si>
  <si>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</si>
  <si>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</si>
  <si>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</si>
  <si>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</si>
  <si>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</si>
  <si>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</si>
  <si>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</si>
  <si>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</si>
  <si>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</si>
  <si>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</si>
  <si>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</si>
  <si>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</si>
  <si>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</si>
  <si>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</si>
  <si>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</si>
  <si>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</si>
  <si>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</si>
  <si>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</si>
  <si>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</si>
  <si>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</si>
  <si>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</si>
  <si>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</si>
  <si>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</si>
  <si>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</si>
  <si>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</si>
  <si>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</si>
  <si>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</si>
  <si>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</si>
  <si>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</si>
  <si>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</si>
  <si>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</si>
  <si>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</si>
  <si>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</si>
  <si>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</si>
  <si>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</si>
  <si>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</si>
  <si>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</si>
  <si>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</si>
  <si>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</si>
  <si>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</si>
  <si>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</si>
  <si>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</si>
  <si>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</si>
  <si>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</si>
  <si>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</si>
  <si>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</si>
  <si>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</si>
  <si>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</si>
  <si>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</si>
  <si>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</si>
  <si>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</si>
  <si>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</si>
  <si>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</si>
  <si>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</si>
  <si>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</si>
  <si>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</si>
  <si>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</si>
  <si>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</si>
  <si>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</si>
  <si>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</si>
  <si>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</si>
  <si>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</si>
  <si>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</si>
  <si>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</si>
  <si>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</si>
  <si>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</si>
  <si>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</si>
  <si>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</si>
  <si>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</si>
  <si>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</si>
  <si>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</si>
  <si>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</si>
  <si>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</si>
  <si>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</si>
  <si>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</si>
  <si>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</si>
  <si>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</si>
  <si>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</si>
  <si>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</si>
  <si>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</si>
  <si>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</si>
  <si>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</si>
  <si>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</si>
  <si>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</si>
  <si>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</si>
  <si>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</si>
  <si>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</si>
  <si>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</si>
  <si>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</si>
  <si>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</si>
  <si>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</si>
  <si>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</si>
  <si>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</si>
  <si>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</si>
  <si>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</si>
  <si>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</si>
  <si>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</si>
  <si>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</si>
  <si>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</si>
  <si>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</si>
  <si>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</si>
  <si>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</si>
  <si>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</si>
  <si>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</si>
  <si>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</si>
  <si>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</si>
  <si>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</si>
  <si>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</si>
  <si>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</si>
  <si>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</si>
  <si>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</si>
  <si>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</si>
  <si>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</si>
  <si>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</si>
  <si>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</si>
  <si>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</si>
  <si>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</si>
  <si>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</si>
  <si>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</si>
  <si>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</si>
  <si>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</si>
  <si>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</si>
  <si>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</si>
  <si>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</si>
  <si>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</si>
  <si>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</si>
  <si>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</si>
  <si>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</si>
  <si>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</si>
  <si>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</si>
  <si>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</si>
  <si>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</si>
  <si>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</si>
  <si>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</si>
  <si>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</si>
  <si>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</si>
  <si>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</si>
  <si>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</si>
  <si>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</si>
  <si>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</si>
  <si>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</si>
  <si>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</si>
  <si>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</si>
  <si>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</si>
  <si>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</si>
  <si>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</si>
  <si>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</si>
  <si>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</si>
  <si>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</si>
  <si>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</si>
  <si>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</si>
  <si>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</si>
  <si>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</si>
  <si>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</si>
  <si>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</si>
  <si>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</si>
  <si>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</si>
  <si>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</si>
  <si>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</si>
  <si>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</si>
  <si>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</si>
  <si>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</si>
  <si>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</si>
  <si>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</si>
  <si>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</si>
  <si>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</si>
  <si>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</si>
  <si>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</si>
  <si>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</si>
  <si>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</si>
  <si>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</si>
  <si>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</si>
  <si>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</si>
  <si>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</si>
  <si>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</si>
  <si>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</si>
  <si>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</si>
  <si>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</si>
  <si>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</si>
  <si>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</si>
  <si>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</si>
  <si>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</si>
  <si>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</si>
  <si>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</si>
  <si>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</si>
  <si>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</si>
  <si>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</si>
  <si>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</si>
  <si>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</si>
  <si>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</si>
  <si>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</si>
  <si>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</si>
  <si>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</si>
  <si>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</si>
  <si>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</si>
  <si>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</si>
  <si>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</si>
  <si>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</si>
  <si>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</si>
  <si>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</si>
  <si>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</si>
  <si>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</si>
  <si>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</si>
  <si>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</si>
  <si>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</si>
  <si>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</si>
  <si>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</si>
  <si>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</si>
  <si>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</si>
  <si>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</si>
  <si>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</si>
  <si>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</si>
  <si>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</si>
  <si>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</si>
  <si>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</si>
  <si>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</si>
  <si>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</si>
  <si>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</si>
  <si>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</si>
  <si>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</si>
  <si>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</si>
  <si>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</si>
  <si>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</si>
  <si>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</si>
  <si>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</si>
  <si>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</si>
  <si>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</si>
  <si>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</si>
  <si>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</si>
  <si>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</si>
  <si>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</si>
  <si>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</si>
  <si>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</si>
  <si>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</si>
  <si>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</si>
  <si>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</si>
  <si>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</si>
  <si>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</si>
  <si>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</si>
  <si>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</si>
  <si>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</si>
  <si>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</si>
  <si>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</si>
  <si>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</si>
  <si>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</si>
  <si>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</si>
  <si>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</si>
  <si>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</si>
  <si>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</si>
  <si>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</si>
  <si>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</si>
  <si>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</si>
  <si>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</si>
  <si>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</si>
  <si>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</si>
  <si>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</si>
  <si>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</si>
  <si>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</si>
  <si>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</si>
  <si>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</si>
  <si>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</si>
  <si>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</si>
  <si>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</si>
  <si>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</si>
  <si>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</si>
  <si>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</si>
  <si>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</si>
  <si>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</si>
  <si>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</si>
  <si>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</si>
  <si>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</si>
  <si>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</si>
  <si>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</si>
  <si>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</si>
  <si>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</si>
  <si>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</si>
  <si>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</si>
  <si>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</si>
  <si>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</si>
  <si>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</si>
  <si>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</si>
  <si>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</si>
  <si>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</si>
  <si>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</si>
  <si>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</si>
  <si>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</si>
  <si>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</si>
  <si>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</si>
  <si>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</si>
  <si>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</si>
  <si>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</si>
  <si>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</si>
  <si>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</si>
  <si>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</si>
  <si>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</si>
  <si>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</si>
  <si>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</si>
  <si>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</si>
  <si>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</si>
  <si>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</si>
  <si>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</si>
  <si>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</si>
  <si>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</si>
  <si>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</si>
  <si>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</si>
  <si>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</si>
  <si>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</si>
  <si>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</si>
  <si>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</si>
  <si>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</si>
  <si>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</si>
  <si>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</si>
  <si>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</si>
  <si>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</si>
  <si>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</si>
  <si>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</si>
  <si>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</si>
  <si>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</si>
  <si>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</si>
  <si>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</si>
  <si>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</si>
  <si>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</si>
  <si>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</si>
  <si>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</si>
  <si>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</si>
  <si>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</si>
  <si>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</si>
  <si>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</si>
  <si>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</si>
  <si>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</si>
  <si>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</si>
  <si>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</si>
  <si>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</si>
  <si>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</si>
  <si>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</si>
  <si>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</si>
  <si>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</si>
  <si>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</si>
  <si>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</si>
  <si>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</si>
  <si>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</si>
  <si>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</si>
  <si>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</si>
  <si>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</si>
  <si>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</si>
  <si>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</si>
  <si>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</si>
  <si>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</si>
  <si>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</si>
  <si>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</si>
  <si>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</si>
  <si>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</si>
  <si>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</si>
  <si>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</si>
  <si>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</si>
  <si>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</si>
  <si>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</si>
  <si>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</si>
  <si>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</si>
  <si>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</si>
  <si>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</si>
  <si>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</si>
  <si>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</si>
  <si>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</si>
  <si>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</si>
  <si>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</si>
  <si>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</si>
  <si>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</si>
  <si>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</si>
  <si>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</si>
  <si>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</si>
  <si>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</si>
  <si>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</si>
  <si>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</si>
  <si>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</si>
  <si>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</si>
  <si>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</si>
  <si>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</si>
  <si>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</si>
  <si>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</si>
  <si>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</si>
  <si>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</si>
  <si>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</si>
  <si>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</si>
  <si>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</si>
  <si>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</si>
  <si>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</si>
  <si>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</si>
  <si>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</si>
  <si>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</si>
  <si>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</si>
  <si>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</si>
  <si>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</si>
  <si>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</si>
  <si>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</si>
  <si>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</si>
  <si>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</si>
  <si>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</si>
  <si>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</si>
  <si>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</si>
  <si>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</si>
  <si>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</si>
  <si>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</si>
  <si>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</si>
  <si>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</si>
  <si>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</si>
  <si>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</si>
  <si>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</si>
  <si>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</si>
  <si>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</si>
  <si>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</si>
  <si>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</si>
  <si>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</si>
  <si>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</si>
  <si>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</si>
  <si>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</si>
  <si>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</si>
  <si>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</si>
  <si>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</si>
  <si>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</si>
  <si>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</si>
  <si>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</si>
  <si>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</si>
  <si>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</si>
  <si>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</si>
  <si>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</si>
  <si>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</si>
  <si>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</si>
  <si>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</si>
  <si>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</si>
  <si>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</si>
  <si>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</si>
  <si>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</si>
  <si>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</si>
  <si>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</si>
  <si>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</si>
  <si>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</si>
  <si>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</si>
  <si>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</si>
  <si>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</si>
  <si>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</si>
  <si>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</si>
  <si>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</si>
  <si>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</si>
  <si>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</si>
  <si>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</si>
  <si>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</si>
  <si>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</si>
  <si>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</si>
  <si>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</si>
  <si>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</si>
  <si>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</si>
  <si>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</si>
  <si>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</si>
  <si>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</si>
  <si>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</si>
  <si>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</si>
  <si>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</si>
  <si>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</si>
  <si>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</si>
  <si>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</si>
  <si>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</si>
  <si>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</si>
  <si>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</si>
  <si>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</si>
  <si>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</si>
  <si>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</si>
  <si>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</si>
  <si>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</si>
  <si>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</si>
  <si>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</si>
  <si>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</si>
  <si>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</si>
  <si>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</si>
  <si>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</si>
  <si>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</si>
  <si>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</si>
  <si>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</si>
  <si>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</si>
  <si>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</si>
  <si>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</si>
  <si>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</si>
  <si>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</si>
  <si>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</si>
  <si>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</si>
  <si>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</si>
  <si>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</si>
  <si>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</si>
  <si>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</si>
  <si>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</si>
  <si>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</si>
  <si>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</si>
  <si>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</si>
  <si>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</si>
  <si>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</si>
  <si>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</si>
  <si>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</si>
  <si>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</si>
  <si>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</si>
  <si>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</si>
  <si>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</si>
  <si>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</si>
  <si>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</si>
  <si>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</si>
  <si>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</si>
  <si>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</si>
  <si>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</si>
  <si>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</si>
  <si>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</si>
  <si>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</si>
  <si>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</si>
  <si>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</si>
  <si>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</si>
  <si>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</si>
  <si>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</si>
  <si>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</si>
  <si>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</si>
  <si>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</si>
  <si>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</si>
  <si>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</si>
  <si>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</si>
  <si>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</si>
  <si>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</si>
  <si>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</si>
  <si>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</si>
  <si>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</si>
  <si>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</si>
  <si>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</si>
  <si>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</si>
  <si>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</si>
  <si>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</si>
  <si>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</si>
  <si>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</si>
  <si>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</si>
  <si>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</si>
  <si>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</si>
  <si>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</si>
  <si>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</si>
  <si>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</si>
  <si>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</si>
  <si>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</si>
  <si>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</si>
  <si>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</si>
  <si>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</si>
  <si>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</si>
  <si>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</si>
  <si>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</si>
  <si>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</si>
  <si>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</si>
  <si>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</si>
  <si>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</si>
  <si>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</si>
  <si>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</si>
  <si>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</si>
  <si>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</si>
  <si>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</si>
  <si>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</si>
  <si>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</si>
  <si>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</si>
  <si>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</si>
  <si>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</si>
  <si>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</si>
  <si>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</si>
  <si>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</si>
  <si>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</si>
  <si>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</si>
  <si>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</si>
  <si>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</si>
  <si>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</si>
  <si>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</si>
  <si>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</si>
  <si>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</si>
  <si>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</si>
  <si>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</si>
  <si>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</si>
  <si>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</si>
  <si>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</si>
  <si>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</si>
  <si>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</si>
  <si>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</si>
  <si>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</si>
  <si>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</si>
  <si>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</si>
  <si>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</si>
  <si>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</si>
  <si>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</si>
  <si>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</si>
  <si>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</si>
  <si>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</si>
  <si>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</si>
  <si>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</si>
  <si>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</si>
  <si>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</si>
  <si>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</si>
  <si>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</si>
  <si>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</si>
  <si>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</si>
  <si>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</si>
  <si>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</si>
  <si>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</si>
  <si>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</si>
  <si>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</si>
  <si>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</si>
  <si>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</si>
  <si>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</si>
  <si>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</si>
  <si>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</si>
  <si>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</si>
  <si>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</si>
  <si>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</si>
  <si>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</si>
  <si>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</si>
  <si>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</si>
  <si>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</si>
  <si>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</si>
  <si>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</si>
  <si>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</si>
  <si>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</si>
  <si>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</si>
  <si>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</si>
  <si>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</si>
  <si>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</si>
  <si>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</si>
  <si>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</si>
  <si>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</si>
  <si>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</si>
  <si>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</si>
  <si>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</si>
  <si>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</si>
  <si>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</si>
  <si>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</si>
  <si>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</si>
  <si>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</si>
  <si>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</si>
  <si>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</si>
  <si>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</si>
  <si>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</si>
  <si>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</si>
  <si>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</si>
  <si>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</si>
  <si>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</si>
  <si>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</si>
  <si>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</si>
  <si>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</si>
  <si>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</si>
  <si>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</si>
  <si>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</si>
  <si>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</si>
  <si>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</si>
  <si>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</si>
  <si>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</si>
  <si>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</si>
  <si>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</si>
  <si>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</si>
  <si>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</si>
  <si>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</si>
  <si>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</si>
  <si>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</si>
  <si>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</si>
  <si>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</si>
  <si>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</si>
  <si>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</si>
  <si>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</si>
  <si>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</si>
  <si>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</si>
  <si>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</si>
  <si>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</si>
  <si>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</si>
  <si>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</si>
  <si>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</si>
  <si>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</si>
  <si>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</si>
  <si>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</si>
  <si>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</si>
  <si>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</si>
  <si>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</si>
  <si>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</si>
  <si>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</si>
  <si>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</si>
  <si>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</si>
  <si>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</si>
  <si>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</si>
  <si>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</si>
  <si>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</si>
  <si>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</si>
  <si>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</si>
  <si>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</si>
  <si>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</si>
  <si>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</si>
  <si>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</si>
  <si>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</si>
  <si>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</si>
  <si>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</si>
  <si>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</si>
  <si>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</si>
  <si>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</si>
  <si>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</si>
  <si>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</si>
  <si>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</si>
  <si>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</si>
  <si>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</si>
  <si>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</si>
  <si>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</si>
  <si>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</si>
  <si>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</si>
  <si>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</si>
  <si>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</si>
  <si>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</si>
  <si>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</si>
  <si>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</si>
  <si>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</si>
  <si>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</si>
  <si>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</si>
  <si>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</si>
  <si>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</si>
  <si>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</si>
  <si>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</si>
  <si>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</si>
  <si>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</si>
  <si>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</si>
  <si>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</si>
  <si>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</si>
  <si>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</si>
  <si>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</si>
  <si>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</si>
  <si>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</si>
  <si>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 С. Видев</t>
  </si>
  <si>
    <t>С. Видев</t>
  </si>
  <si>
    <t>Ръководител: С. Видев</t>
  </si>
  <si>
    <t>Ръководител: ………………….С. Видев</t>
  </si>
  <si>
    <t>към 31.12.2015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</si>
</sst>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1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4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5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4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5" fontId="9" fillId="0" borderId="23" xfId="8" applyNumberFormat="1" applyFont="1" applyBorder="1" applyAlignment="1" applyProtection="1">
      <alignment horizontal="left" vertical="top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5" fontId="9" fillId="0" borderId="0" xfId="6" applyNumberFormat="1" applyFont="1" applyBorder="1" applyAlignment="1" applyProtection="1">
      <alignment horizontal="left" vertical="justify" wrapText="1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5" fontId="9" fillId="0" borderId="0" xfId="6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5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5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>
      <selection activeCell="E3" sqref="E3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5351</v>
      </c>
      <c r="H11" s="152">
        <v>268</v>
      </c>
    </row>
    <row r="12" spans="1:8" ht="15">
      <c r="A12" s="235" t="s">
        <v>23</v>
      </c>
      <c r="B12" s="241" t="s">
        <v>24</v>
      </c>
      <c r="C12" s="151">
        <v>1155</v>
      </c>
      <c r="D12" s="151">
        <v>672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231</v>
      </c>
      <c r="D13" s="151">
        <v>370</v>
      </c>
      <c r="E13" s="237" t="s">
        <v>29</v>
      </c>
      <c r="F13" s="242" t="s">
        <v>30</v>
      </c>
      <c r="G13" s="153"/>
      <c r="H13" s="153">
        <v>0</v>
      </c>
    </row>
    <row r="14" spans="1:8" ht="15">
      <c r="A14" s="235" t="s">
        <v>31</v>
      </c>
      <c r="B14" s="241" t="s">
        <v>32</v>
      </c>
      <c r="C14" s="151">
        <v>143</v>
      </c>
      <c r="D14" s="151">
        <v>131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81</v>
      </c>
      <c r="D15" s="151">
        <v>42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60</v>
      </c>
      <c r="D16" s="151">
        <v>33</v>
      </c>
      <c r="E16" s="243" t="s">
        <v>41</v>
      </c>
      <c r="F16" s="242" t="s">
        <v>42</v>
      </c>
      <c r="G16" s="316"/>
      <c r="H16" s="316">
        <v>0</v>
      </c>
    </row>
    <row r="17" spans="1:18" ht="25.5">
      <c r="A17" s="235" t="s">
        <v>43</v>
      </c>
      <c r="B17" s="241" t="s">
        <v>44</v>
      </c>
      <c r="C17" s="151">
        <v>188</v>
      </c>
      <c r="D17" s="151">
        <v>170</v>
      </c>
      <c r="E17" s="243" t="s">
        <v>45</v>
      </c>
      <c r="F17" s="245" t="s">
        <v>46</v>
      </c>
      <c r="G17" s="154">
        <f>G11+G14+G15+G16</f>
        <v>5351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47</v>
      </c>
      <c r="B18" s="241" t="s">
        <v>48</v>
      </c>
      <c r="C18" s="151">
        <v>14</v>
      </c>
      <c r="D18" s="151">
        <v>0</v>
      </c>
      <c r="E18" s="237" t="s">
        <v>49</v>
      </c>
      <c r="F18" s="246"/>
      <c r="G18" s="247"/>
      <c r="H18" s="248"/>
    </row>
    <row r="19" spans="1:18" ht="15">
      <c r="A19" s="235" t="s">
        <v>50</v>
      </c>
      <c r="B19" s="249" t="s">
        <v>51</v>
      </c>
      <c r="C19" s="155">
        <f>SUM(C11:C18)</f>
        <v>2880</v>
      </c>
      <c r="D19" s="155">
        <f>SUM(D11:D18)</f>
        <v>2426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1268</v>
      </c>
      <c r="H21" s="156">
        <f>SUM(H22:H24)</f>
        <v>4150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1242</v>
      </c>
      <c r="H22" s="152">
        <v>707</v>
      </c>
    </row>
    <row r="23" spans="1:18" ht="15">
      <c r="A23" s="235" t="s">
        <v>65</v>
      </c>
      <c r="B23" s="241" t="s">
        <v>66</v>
      </c>
      <c r="C23" s="151">
        <v>96</v>
      </c>
      <c r="D23" s="151">
        <v>101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18" ht="15">
      <c r="A24" s="235" t="s">
        <v>69</v>
      </c>
      <c r="B24" s="241" t="s">
        <v>70</v>
      </c>
      <c r="C24" s="151">
        <v>0</v>
      </c>
      <c r="D24" s="151">
        <v>14</v>
      </c>
      <c r="E24" s="237" t="s">
        <v>71</v>
      </c>
      <c r="F24" s="242" t="s">
        <v>72</v>
      </c>
      <c r="G24" s="152">
        <v>26</v>
      </c>
      <c r="H24" s="152">
        <v>3443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1407</v>
      </c>
      <c r="H25" s="154">
        <f>H19+H20+H21</f>
        <v>4289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96</v>
      </c>
      <c r="D27" s="155">
        <f>SUM(D23:D26)</f>
        <v>115</v>
      </c>
      <c r="E27" s="253" t="s">
        <v>82</v>
      </c>
      <c r="F27" s="242" t="s">
        <v>83</v>
      </c>
      <c r="G27" s="154">
        <f>SUM(G28:G30)</f>
        <v>19</v>
      </c>
      <c r="H27" s="154">
        <f>SUM(H28:H30)</f>
        <v>1658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19</v>
      </c>
      <c r="H28" s="152">
        <v>1658</v>
      </c>
    </row>
    <row r="29" spans="1:18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1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8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425</v>
      </c>
      <c r="H31" s="152">
        <v>824</v>
      </c>
      <c r="M31" s="157"/>
    </row>
    <row r="32" spans="1:18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444</v>
      </c>
      <c r="H33" s="154">
        <f>H27+H31+H32</f>
        <v>2482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7202</v>
      </c>
      <c r="H36" s="154">
        <f>H25+H17+H33</f>
        <v>7039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1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8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1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1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8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1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8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8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1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28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86</v>
      </c>
      <c r="E49" s="251" t="s">
        <v>50</v>
      </c>
      <c r="F49" s="245" t="s">
        <v>152</v>
      </c>
      <c r="G49" s="154">
        <f>SUM(G43:G48)</f>
        <v>28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8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86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197</v>
      </c>
    </row>
    <row r="53" spans="1:18" ht="15">
      <c r="A53" s="235" t="s">
        <v>161</v>
      </c>
      <c r="B53" s="249" t="s">
        <v>162</v>
      </c>
      <c r="C53" s="151">
        <v>3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1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110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3066</v>
      </c>
      <c r="D55" s="155">
        <f>D19+D20+D21+D27+D32+D45+D51+D53+D54</f>
        <v>2628</v>
      </c>
      <c r="E55" s="237" t="s">
        <v>171</v>
      </c>
      <c r="F55" s="261" t="s">
        <v>172</v>
      </c>
      <c r="G55" s="154">
        <f>G49+G51+G52+G53+G54</f>
        <v>138</v>
      </c>
      <c r="H55" s="154">
        <f>H49+H51+H52+H53+H54</f>
        <v>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18" ht="15">
      <c r="A58" s="235" t="s">
        <v>176</v>
      </c>
      <c r="B58" s="241" t="s">
        <v>177</v>
      </c>
      <c r="C58" s="151">
        <v>1380</v>
      </c>
      <c r="D58" s="151">
        <v>1557</v>
      </c>
      <c r="E58" s="237" t="s">
        <v>126</v>
      </c>
      <c r="F58" s="272"/>
      <c r="G58" s="252"/>
      <c r="H58" s="154"/>
    </row>
    <row r="59" spans="1:18" ht="15">
      <c r="A59" s="235" t="s">
        <v>178</v>
      </c>
      <c r="B59" s="241" t="s">
        <v>179</v>
      </c>
      <c r="C59" s="151">
        <v>773</v>
      </c>
      <c r="D59" s="151">
        <v>1122</v>
      </c>
      <c r="E59" s="251" t="s">
        <v>180</v>
      </c>
      <c r="F59" s="242" t="s">
        <v>181</v>
      </c>
      <c r="G59" s="152">
        <v>0</v>
      </c>
      <c r="H59" s="152">
        <v>6</v>
      </c>
      <c r="M59" s="157"/>
    </row>
    <row r="60" spans="1:1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</v>
      </c>
      <c r="D61" s="151">
        <v>357</v>
      </c>
      <c r="E61" s="243" t="s">
        <v>188</v>
      </c>
      <c r="F61" s="272" t="s">
        <v>189</v>
      </c>
      <c r="G61" s="154">
        <f>SUM(G62:G68)</f>
        <v>370</v>
      </c>
      <c r="H61" s="154">
        <f>SUM(H62:H68)</f>
        <v>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38</v>
      </c>
      <c r="H62" s="152">
        <v>0</v>
      </c>
    </row>
    <row r="63" spans="1:18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8" ht="15">
      <c r="A64" s="235" t="s">
        <v>50</v>
      </c>
      <c r="B64" s="249" t="s">
        <v>198</v>
      </c>
      <c r="C64" s="155">
        <f>SUM(C58:C63)</f>
        <v>2154</v>
      </c>
      <c r="D64" s="155">
        <f>SUM(D58:D63)</f>
        <v>3036</v>
      </c>
      <c r="E64" s="237" t="s">
        <v>199</v>
      </c>
      <c r="F64" s="242" t="s">
        <v>200</v>
      </c>
      <c r="G64" s="152">
        <v>281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1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4</v>
      </c>
    </row>
    <row r="67" spans="1:1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18</v>
      </c>
      <c r="H67" s="152">
        <v>28</v>
      </c>
    </row>
    <row r="68" spans="1:18" ht="15">
      <c r="A68" s="235" t="s">
        <v>210</v>
      </c>
      <c r="B68" s="241" t="s">
        <v>211</v>
      </c>
      <c r="C68" s="151">
        <v>1336</v>
      </c>
      <c r="D68" s="151">
        <v>1933</v>
      </c>
      <c r="E68" s="237" t="s">
        <v>212</v>
      </c>
      <c r="F68" s="242" t="s">
        <v>213</v>
      </c>
      <c r="G68" s="152">
        <v>33</v>
      </c>
      <c r="H68" s="152">
        <v>114</v>
      </c>
    </row>
    <row r="69" spans="1:1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271</v>
      </c>
      <c r="H69" s="152">
        <v>317</v>
      </c>
    </row>
    <row r="70" spans="1:1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13</v>
      </c>
      <c r="D71" s="151">
        <v>10</v>
      </c>
      <c r="E71" s="253" t="s">
        <v>45</v>
      </c>
      <c r="F71" s="273" t="s">
        <v>223</v>
      </c>
      <c r="G71" s="161">
        <f>G59+G60+G61+G69+G70</f>
        <v>641</v>
      </c>
      <c r="H71" s="161">
        <f>H59+H60+H61+H69+H70</f>
        <v>874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224</v>
      </c>
      <c r="B72" s="241" t="s">
        <v>225</v>
      </c>
      <c r="C72" s="151">
        <v>0</v>
      </c>
      <c r="D72" s="151">
        <v>109</v>
      </c>
      <c r="E72" s="243"/>
      <c r="F72" s="274"/>
      <c r="G72" s="275"/>
      <c r="H72" s="276"/>
    </row>
    <row r="73" spans="1:1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18" ht="15">
      <c r="A74" s="235" t="s">
        <v>228</v>
      </c>
      <c r="B74" s="241" t="s">
        <v>229</v>
      </c>
      <c r="C74" s="151">
        <v>125</v>
      </c>
      <c r="D74" s="151">
        <v>110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8" ht="15">
      <c r="A75" s="235" t="s">
        <v>75</v>
      </c>
      <c r="B75" s="249" t="s">
        <v>232</v>
      </c>
      <c r="C75" s="155">
        <f>SUM(C67:C74)</f>
        <v>1474</v>
      </c>
      <c r="D75" s="155">
        <f>SUM(D67:D74)</f>
        <v>2162</v>
      </c>
      <c r="E75" s="251" t="s">
        <v>159</v>
      </c>
      <c r="F75" s="245" t="s">
        <v>233</v>
      </c>
      <c r="G75" s="152">
        <v>77</v>
      </c>
      <c r="H75" s="152">
        <v>162</v>
      </c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8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718</v>
      </c>
      <c r="H79" s="162">
        <f>H71+H74+H75+H76</f>
        <v>1036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1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1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1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8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253</v>
      </c>
      <c r="B87" s="241" t="s">
        <v>254</v>
      </c>
      <c r="C87" s="151">
        <v>53</v>
      </c>
      <c r="D87" s="151">
        <v>296</v>
      </c>
      <c r="E87" s="163"/>
      <c r="F87" s="285"/>
      <c r="G87" s="285"/>
      <c r="H87" s="286"/>
      <c r="M87" s="157"/>
    </row>
    <row r="88" spans="1:18" ht="15">
      <c r="A88" s="235" t="s">
        <v>255</v>
      </c>
      <c r="B88" s="241" t="s">
        <v>256</v>
      </c>
      <c r="C88" s="151">
        <v>1259</v>
      </c>
      <c r="D88" s="151">
        <v>94</v>
      </c>
      <c r="E88" s="263"/>
      <c r="F88" s="285"/>
      <c r="G88" s="285"/>
      <c r="H88" s="286"/>
    </row>
    <row r="89" spans="1:18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1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8" ht="15">
      <c r="A91" s="235" t="s">
        <v>261</v>
      </c>
      <c r="B91" s="249" t="s">
        <v>262</v>
      </c>
      <c r="C91" s="155">
        <f>SUM(C87:C90)</f>
        <v>1312</v>
      </c>
      <c r="D91" s="155">
        <f>SUM(D87:D90)</f>
        <v>390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263</v>
      </c>
      <c r="B92" s="249" t="s">
        <v>264</v>
      </c>
      <c r="C92" s="151">
        <v>52</v>
      </c>
      <c r="D92" s="151">
        <v>56</v>
      </c>
      <c r="E92" s="263"/>
      <c r="F92" s="285"/>
      <c r="G92" s="285"/>
      <c r="H92" s="286"/>
    </row>
    <row r="93" spans="1:18" ht="15">
      <c r="A93" s="235" t="s">
        <v>265</v>
      </c>
      <c r="B93" s="287" t="s">
        <v>266</v>
      </c>
      <c r="C93" s="155">
        <f>C64+C75+C84+C91+C92</f>
        <v>4992</v>
      </c>
      <c r="D93" s="155">
        <f>D64+D75+D84+D91+D92</f>
        <v>5644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8058</v>
      </c>
      <c r="D94" s="164">
        <f>D93+D55</f>
        <v>8272</v>
      </c>
      <c r="E94" s="449" t="s">
        <v>269</v>
      </c>
      <c r="F94" s="289" t="s">
        <v>270</v>
      </c>
      <c r="G94" s="165">
        <f>G36+G39+G55+G79</f>
        <v>8058</v>
      </c>
      <c r="H94" s="165">
        <f>H36+H39+H55+H79</f>
        <v>8272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80" t="s">
        <v>865</v>
      </c>
      <c r="D100" s="581"/>
      <c r="E100" s="581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43" right="0.24" top="0.17" bottom="0.16" header="0.17" footer="0.17"/>
  <pageSetup paperSize="9" scale="50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>
      <selection activeCell="B2" sqref="B2:E2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1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18" ht="17.25" customHeight="1">
      <c r="A4" s="467" t="s">
        <v>4</v>
      </c>
      <c r="B4" s="586" t="str">
        <f>'справка №1-БАЛАНС'!E5</f>
        <v>към 31.12.2015</v>
      </c>
      <c r="C4" s="586"/>
      <c r="D4" s="586"/>
      <c r="E4" s="314"/>
      <c r="F4" s="466"/>
      <c r="G4" s="544"/>
      <c r="H4" s="547" t="s">
        <v>274</v>
      </c>
    </row>
    <row r="5" spans="1:1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18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18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18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18">
      <c r="A9" s="298" t="s">
        <v>281</v>
      </c>
      <c r="B9" s="299" t="s">
        <v>282</v>
      </c>
      <c r="C9" s="46">
        <v>3032</v>
      </c>
      <c r="D9" s="46">
        <v>4688</v>
      </c>
      <c r="E9" s="298" t="s">
        <v>283</v>
      </c>
      <c r="F9" s="549" t="s">
        <v>284</v>
      </c>
      <c r="G9" s="550">
        <v>5864</v>
      </c>
      <c r="H9" s="550">
        <v>7265</v>
      </c>
    </row>
    <row r="10" spans="1:18">
      <c r="A10" s="298" t="s">
        <v>285</v>
      </c>
      <c r="B10" s="299" t="s">
        <v>286</v>
      </c>
      <c r="C10" s="46">
        <v>563</v>
      </c>
      <c r="D10" s="46">
        <v>682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18">
      <c r="A11" s="298" t="s">
        <v>289</v>
      </c>
      <c r="B11" s="299" t="s">
        <v>290</v>
      </c>
      <c r="C11" s="46">
        <v>327</v>
      </c>
      <c r="D11" s="46">
        <v>303</v>
      </c>
      <c r="E11" s="300" t="s">
        <v>291</v>
      </c>
      <c r="F11" s="549" t="s">
        <v>292</v>
      </c>
      <c r="G11" s="550">
        <v>105</v>
      </c>
      <c r="H11" s="550">
        <v>85</v>
      </c>
    </row>
    <row r="12" spans="1:18">
      <c r="A12" s="298" t="s">
        <v>293</v>
      </c>
      <c r="B12" s="299" t="s">
        <v>294</v>
      </c>
      <c r="C12" s="46">
        <v>1026</v>
      </c>
      <c r="D12" s="46">
        <v>1034</v>
      </c>
      <c r="E12" s="300" t="s">
        <v>77</v>
      </c>
      <c r="F12" s="549" t="s">
        <v>295</v>
      </c>
      <c r="G12" s="550">
        <v>86</v>
      </c>
      <c r="H12" s="550">
        <v>116</v>
      </c>
    </row>
    <row r="13" spans="1:18">
      <c r="A13" s="298" t="s">
        <v>296</v>
      </c>
      <c r="B13" s="299" t="s">
        <v>297</v>
      </c>
      <c r="C13" s="46">
        <v>146</v>
      </c>
      <c r="D13" s="46">
        <v>146</v>
      </c>
      <c r="E13" s="301" t="s">
        <v>50</v>
      </c>
      <c r="F13" s="551" t="s">
        <v>298</v>
      </c>
      <c r="G13" s="548">
        <f>SUM(G9:G12)</f>
        <v>6055</v>
      </c>
      <c r="H13" s="548">
        <f>SUM(H9:H12)</f>
        <v>7466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299</v>
      </c>
      <c r="B14" s="299" t="s">
        <v>300</v>
      </c>
      <c r="C14" s="46">
        <v>40</v>
      </c>
      <c r="D14" s="46">
        <v>38</v>
      </c>
      <c r="E14" s="300"/>
      <c r="F14" s="552"/>
      <c r="G14" s="553"/>
      <c r="H14" s="553"/>
    </row>
    <row r="15" spans="1:18" ht="24">
      <c r="A15" s="298" t="s">
        <v>301</v>
      </c>
      <c r="B15" s="299" t="s">
        <v>302</v>
      </c>
      <c r="C15" s="47">
        <v>312</v>
      </c>
      <c r="D15" s="47">
        <v>-559</v>
      </c>
      <c r="E15" s="296" t="s">
        <v>303</v>
      </c>
      <c r="F15" s="554" t="s">
        <v>304</v>
      </c>
      <c r="G15" s="550">
        <v>87</v>
      </c>
      <c r="H15" s="550">
        <v>89</v>
      </c>
    </row>
    <row r="16" spans="1:18">
      <c r="A16" s="298" t="s">
        <v>305</v>
      </c>
      <c r="B16" s="299" t="s">
        <v>306</v>
      </c>
      <c r="C16" s="47">
        <v>187</v>
      </c>
      <c r="D16" s="47">
        <v>251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18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18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8">
      <c r="A19" s="301" t="s">
        <v>50</v>
      </c>
      <c r="B19" s="303" t="s">
        <v>314</v>
      </c>
      <c r="C19" s="49">
        <f>SUM(C9:C15)+C16</f>
        <v>5633</v>
      </c>
      <c r="D19" s="49">
        <f>SUM(D9:D15)+D16</f>
        <v>6583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1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18" ht="24">
      <c r="A22" s="304" t="s">
        <v>322</v>
      </c>
      <c r="B22" s="305" t="s">
        <v>323</v>
      </c>
      <c r="C22" s="46">
        <v>4</v>
      </c>
      <c r="D22" s="46">
        <v>36</v>
      </c>
      <c r="E22" s="304" t="s">
        <v>324</v>
      </c>
      <c r="F22" s="552" t="s">
        <v>325</v>
      </c>
      <c r="G22" s="550">
        <v>17</v>
      </c>
      <c r="H22" s="550">
        <v>42</v>
      </c>
    </row>
    <row r="23" spans="1:1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>
      <c r="A24" s="298" t="s">
        <v>330</v>
      </c>
      <c r="B24" s="305" t="s">
        <v>331</v>
      </c>
      <c r="C24" s="46">
        <v>3</v>
      </c>
      <c r="D24" s="46">
        <v>5</v>
      </c>
      <c r="E24" s="301" t="s">
        <v>102</v>
      </c>
      <c r="F24" s="554" t="s">
        <v>332</v>
      </c>
      <c r="G24" s="548">
        <f>SUM(G19:G23)</f>
        <v>17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77</v>
      </c>
      <c r="B25" s="305" t="s">
        <v>333</v>
      </c>
      <c r="C25" s="46">
        <v>15</v>
      </c>
      <c r="D25" s="46">
        <v>22</v>
      </c>
      <c r="E25" s="302"/>
      <c r="F25" s="304"/>
      <c r="G25" s="553"/>
      <c r="H25" s="553"/>
    </row>
    <row r="26" spans="1:18">
      <c r="A26" s="301" t="s">
        <v>75</v>
      </c>
      <c r="B26" s="306" t="s">
        <v>334</v>
      </c>
      <c r="C26" s="49">
        <f>SUM(C22:C25)</f>
        <v>22</v>
      </c>
      <c r="D26" s="49">
        <f>SUM(D22:D25)</f>
        <v>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335</v>
      </c>
      <c r="B28" s="293" t="s">
        <v>336</v>
      </c>
      <c r="C28" s="50">
        <f>C26+C19</f>
        <v>5655</v>
      </c>
      <c r="D28" s="50">
        <f>D26+D19</f>
        <v>6646</v>
      </c>
      <c r="E28" s="127" t="s">
        <v>337</v>
      </c>
      <c r="F28" s="554" t="s">
        <v>338</v>
      </c>
      <c r="G28" s="548">
        <f>G13+G15+G24</f>
        <v>6159</v>
      </c>
      <c r="H28" s="548">
        <f>H13+H15+H24</f>
        <v>7597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339</v>
      </c>
      <c r="B30" s="293" t="s">
        <v>340</v>
      </c>
      <c r="C30" s="50">
        <f>IF((G28-C28)&gt;0,G28-C28,0)</f>
        <v>504</v>
      </c>
      <c r="D30" s="50">
        <f>IF((H28-D28)&gt;0,H28-D28,0)</f>
        <v>951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18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>
      <c r="A33" s="128" t="s">
        <v>349</v>
      </c>
      <c r="B33" s="306" t="s">
        <v>350</v>
      </c>
      <c r="C33" s="49">
        <f>C28-C31+C32</f>
        <v>5655</v>
      </c>
      <c r="D33" s="49">
        <f>D28-D31+D32</f>
        <v>6646</v>
      </c>
      <c r="E33" s="127" t="s">
        <v>351</v>
      </c>
      <c r="F33" s="554" t="s">
        <v>352</v>
      </c>
      <c r="G33" s="53">
        <f>G32-G31+G28</f>
        <v>6159</v>
      </c>
      <c r="H33" s="53">
        <f>H32-H31+H28</f>
        <v>7597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353</v>
      </c>
      <c r="B34" s="293" t="s">
        <v>354</v>
      </c>
      <c r="C34" s="50">
        <f>IF((G33-C33)&gt;0,G33-C33,0)</f>
        <v>504</v>
      </c>
      <c r="D34" s="50">
        <f>IF((H33-D33)&gt;0,H33-D33,0)</f>
        <v>951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357</v>
      </c>
      <c r="B35" s="306" t="s">
        <v>358</v>
      </c>
      <c r="C35" s="49">
        <f>C36+C37+C38</f>
        <v>79</v>
      </c>
      <c r="D35" s="49">
        <f>D36+D37+D38</f>
        <v>127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359</v>
      </c>
      <c r="B36" s="305" t="s">
        <v>360</v>
      </c>
      <c r="C36" s="46">
        <v>79</v>
      </c>
      <c r="D36" s="46">
        <v>127</v>
      </c>
      <c r="E36" s="308"/>
      <c r="F36" s="304"/>
      <c r="G36" s="553"/>
      <c r="H36" s="553"/>
    </row>
    <row r="37" spans="1:1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18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>
      <c r="A39" s="312" t="s">
        <v>365</v>
      </c>
      <c r="B39" s="129" t="s">
        <v>366</v>
      </c>
      <c r="C39" s="460">
        <f>+IF((G33-C33-C35)&gt;0,G33-C33-C35,0)</f>
        <v>425</v>
      </c>
      <c r="D39" s="460">
        <f>+IF((H33-D33-D35)&gt;0,H33-D33-D35,0)</f>
        <v>824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>
      <c r="A41" s="127" t="s">
        <v>372</v>
      </c>
      <c r="B41" s="292" t="s">
        <v>373</v>
      </c>
      <c r="C41" s="52">
        <f>IF(G39=0,IF(C39-C40&gt;0,C39-C40+G40,0),IF(G39-G40&lt;0,G40-G39+C39,0))</f>
        <v>425</v>
      </c>
      <c r="D41" s="52">
        <f>IF(H39=0,IF(D39-D40&gt;0,D39-D40+H40,0),IF(H39-H40&lt;0,H40-H39+D39,0))</f>
        <v>824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376</v>
      </c>
      <c r="B42" s="292" t="s">
        <v>377</v>
      </c>
      <c r="C42" s="53">
        <f>C33+C35+C39</f>
        <v>6159</v>
      </c>
      <c r="D42" s="53">
        <f>D33+D35+D39</f>
        <v>7597</v>
      </c>
      <c r="E42" s="128" t="s">
        <v>378</v>
      </c>
      <c r="F42" s="129" t="s">
        <v>379</v>
      </c>
      <c r="G42" s="53">
        <f>G39+G33</f>
        <v>6159</v>
      </c>
      <c r="H42" s="53">
        <f>H39+H33</f>
        <v>7597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43" right="0.23622047244094491" top="0.98425196850393704" bottom="0.98425196850393704" header="0.51181102362204722" footer="0.51181102362204722"/>
  <pageSetup paperSize="9" scale="60" orientation="portrait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>
      <selection activeCell="B4" sqref="B4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381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13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13" ht="12" customHeight="1">
      <c r="A6" s="471" t="s">
        <v>4</v>
      </c>
      <c r="B6" s="506" t="str">
        <f>'справка №1-БАЛАНС'!E5</f>
        <v>към 31.12.2015</v>
      </c>
      <c r="C6" s="472"/>
      <c r="D6" s="473" t="s">
        <v>274</v>
      </c>
      <c r="F6" s="325"/>
    </row>
    <row r="7" spans="1:13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13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13">
      <c r="A9" s="330" t="s">
        <v>384</v>
      </c>
      <c r="B9" s="331"/>
      <c r="C9" s="55"/>
      <c r="D9" s="55"/>
      <c r="E9" s="130"/>
      <c r="F9" s="130"/>
    </row>
    <row r="10" spans="1:13">
      <c r="A10" s="332" t="s">
        <v>385</v>
      </c>
      <c r="B10" s="333" t="s">
        <v>386</v>
      </c>
      <c r="C10" s="54">
        <v>6952</v>
      </c>
      <c r="D10" s="54">
        <v>7462</v>
      </c>
      <c r="E10" s="130"/>
      <c r="F10" s="130"/>
    </row>
    <row r="11" spans="1:13">
      <c r="A11" s="332" t="s">
        <v>387</v>
      </c>
      <c r="B11" s="333" t="s">
        <v>388</v>
      </c>
      <c r="C11" s="54">
        <v>-3892</v>
      </c>
      <c r="D11" s="54">
        <v>-6148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-1144</v>
      </c>
      <c r="D13" s="54">
        <v>-1159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-197</v>
      </c>
      <c r="D14" s="54">
        <v>-40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395</v>
      </c>
      <c r="B15" s="333" t="s">
        <v>396</v>
      </c>
      <c r="C15" s="54">
        <v>-105</v>
      </c>
      <c r="D15" s="54">
        <v>-103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403</v>
      </c>
      <c r="B19" s="333" t="s">
        <v>404</v>
      </c>
      <c r="C19" s="54">
        <v>-10</v>
      </c>
      <c r="D19" s="54">
        <v>95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405</v>
      </c>
      <c r="B20" s="337" t="s">
        <v>406</v>
      </c>
      <c r="C20" s="55">
        <f>SUM(C10:C19)</f>
        <v>1604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408</v>
      </c>
      <c r="B22" s="333" t="s">
        <v>409</v>
      </c>
      <c r="C22" s="54">
        <v>-432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425</v>
      </c>
      <c r="B31" s="333" t="s">
        <v>426</v>
      </c>
      <c r="C31" s="54">
        <v>0</v>
      </c>
      <c r="D31" s="54">
        <v>73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427</v>
      </c>
      <c r="B32" s="337" t="s">
        <v>428</v>
      </c>
      <c r="C32" s="55">
        <f>SUM(C22:C31)</f>
        <v>-432</v>
      </c>
      <c r="D32" s="55">
        <f>SUM(D22:D31)</f>
        <v>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429</v>
      </c>
      <c r="B33" s="338"/>
      <c r="C33" s="339"/>
      <c r="D33" s="339"/>
      <c r="E33" s="130"/>
      <c r="F33" s="130"/>
    </row>
    <row r="34" spans="1:8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8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8">
      <c r="A36" s="332" t="s">
        <v>434</v>
      </c>
      <c r="B36" s="333" t="s">
        <v>435</v>
      </c>
      <c r="C36" s="54">
        <v>300</v>
      </c>
      <c r="D36" s="54">
        <v>900</v>
      </c>
      <c r="E36" s="130"/>
      <c r="F36" s="130"/>
    </row>
    <row r="37" spans="1:8">
      <c r="A37" s="332" t="s">
        <v>436</v>
      </c>
      <c r="B37" s="333" t="s">
        <v>437</v>
      </c>
      <c r="C37" s="54">
        <v>-309</v>
      </c>
      <c r="D37" s="54">
        <v>-1387</v>
      </c>
      <c r="E37" s="130"/>
      <c r="F37" s="130"/>
    </row>
    <row r="38" spans="1:8">
      <c r="A38" s="332" t="s">
        <v>438</v>
      </c>
      <c r="B38" s="333" t="s">
        <v>439</v>
      </c>
      <c r="C38" s="54">
        <v>-3</v>
      </c>
      <c r="D38" s="54">
        <v>0</v>
      </c>
      <c r="E38" s="130"/>
      <c r="F38" s="130"/>
    </row>
    <row r="39" spans="1:8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8">
      <c r="A40" s="332" t="s">
        <v>442</v>
      </c>
      <c r="B40" s="333" t="s">
        <v>443</v>
      </c>
      <c r="C40" s="54">
        <v>-227</v>
      </c>
      <c r="D40" s="54">
        <v>0</v>
      </c>
      <c r="E40" s="130"/>
      <c r="F40" s="130"/>
    </row>
    <row r="41" spans="1:8">
      <c r="A41" s="332" t="s">
        <v>444</v>
      </c>
      <c r="B41" s="333" t="s">
        <v>445</v>
      </c>
      <c r="C41" s="54">
        <v>-11</v>
      </c>
      <c r="D41" s="54">
        <v>-19</v>
      </c>
      <c r="E41" s="130"/>
      <c r="F41" s="130"/>
      <c r="G41" s="133"/>
      <c r="H41" s="133"/>
    </row>
    <row r="42" spans="1:8">
      <c r="A42" s="336" t="s">
        <v>446</v>
      </c>
      <c r="B42" s="337" t="s">
        <v>447</v>
      </c>
      <c r="C42" s="55">
        <f>SUM(C34:C41)</f>
        <v>-250</v>
      </c>
      <c r="D42" s="55">
        <f>SUM(D34:D41)</f>
        <v>-506</v>
      </c>
      <c r="E42" s="130"/>
      <c r="F42" s="130"/>
      <c r="G42" s="133"/>
      <c r="H42" s="133"/>
    </row>
    <row r="43" spans="1:8">
      <c r="A43" s="340" t="s">
        <v>448</v>
      </c>
      <c r="B43" s="337" t="s">
        <v>449</v>
      </c>
      <c r="C43" s="55">
        <f>C42+C32+C20</f>
        <v>922</v>
      </c>
      <c r="D43" s="55">
        <f>D42+D32+D20</f>
        <v>-326</v>
      </c>
      <c r="E43" s="130"/>
      <c r="F43" s="130"/>
      <c r="G43" s="133"/>
      <c r="H43" s="133"/>
    </row>
    <row r="44" spans="1:8">
      <c r="A44" s="330" t="s">
        <v>450</v>
      </c>
      <c r="B44" s="338" t="s">
        <v>451</v>
      </c>
      <c r="C44" s="132">
        <v>390</v>
      </c>
      <c r="D44" s="132">
        <v>716</v>
      </c>
      <c r="E44" s="130"/>
      <c r="F44" s="130"/>
      <c r="G44" s="133"/>
      <c r="H44" s="133"/>
    </row>
    <row r="45" spans="1:8">
      <c r="A45" s="330" t="s">
        <v>452</v>
      </c>
      <c r="B45" s="338" t="s">
        <v>453</v>
      </c>
      <c r="C45" s="55">
        <f>C44+C43</f>
        <v>1312</v>
      </c>
      <c r="D45" s="55">
        <f>D44+D43</f>
        <v>390</v>
      </c>
      <c r="E45" s="130"/>
      <c r="F45" s="130"/>
      <c r="G45" s="133"/>
      <c r="H45" s="133"/>
    </row>
    <row r="46" spans="1:8">
      <c r="A46" s="332" t="s">
        <v>454</v>
      </c>
      <c r="B46" s="338" t="s">
        <v>455</v>
      </c>
      <c r="C46" s="56">
        <v>1312</v>
      </c>
      <c r="D46" s="56">
        <v>390</v>
      </c>
      <c r="E46" s="130"/>
      <c r="F46" s="130"/>
      <c r="G46" s="133"/>
      <c r="H46" s="133"/>
    </row>
    <row r="47" spans="1:8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/>
      <c r="B49" s="436"/>
      <c r="C49" s="319"/>
      <c r="D49" s="437"/>
      <c r="E49" s="343"/>
      <c r="G49" s="133"/>
      <c r="H49" s="133"/>
    </row>
    <row r="50" spans="1:8">
      <c r="A50" s="318"/>
      <c r="B50" s="436" t="s">
        <v>858</v>
      </c>
      <c r="C50" s="589"/>
      <c r="D50" s="589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867</v>
      </c>
      <c r="C52" s="581"/>
      <c r="D52" s="581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2" footer="0.51181102362204722"/>
  <pageSetup paperSize="9" scale="6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>
      <selection activeCell="B3" sqref="B3:I3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23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23" s="532" customFormat="1" ht="12.75" customHeight="1">
      <c r="A5" s="467" t="s">
        <v>4</v>
      </c>
      <c r="B5" s="596" t="str">
        <f>'справка №1-БАЛАНС'!E5</f>
        <v>към 31.12.2015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23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23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707</v>
      </c>
      <c r="G11" s="58">
        <f>'справка №1-БАЛАНС'!H23</f>
        <v>0</v>
      </c>
      <c r="H11" s="60">
        <v>3443</v>
      </c>
      <c r="I11" s="58">
        <f>'справка №1-БАЛАНС'!H28+'справка №1-БАЛАНС'!H31</f>
        <v>2482</v>
      </c>
      <c r="J11" s="58">
        <f>'справка №1-БАЛАНС'!H29+'справка №1-БАЛАНС'!H32</f>
        <v>0</v>
      </c>
      <c r="K11" s="60"/>
      <c r="L11" s="344">
        <f>SUM(C11:K11)</f>
        <v>7039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23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>
      <c r="A15" s="10" t="s">
        <v>486</v>
      </c>
      <c r="B15" s="17" t="s">
        <v>487</v>
      </c>
      <c r="C15" s="61">
        <f>C11+C12</f>
        <v>268</v>
      </c>
      <c r="D15" s="61">
        <f t="shared" ref="D15:M15" si="2">D11+D12</f>
        <v>0</v>
      </c>
      <c r="E15" s="61">
        <f t="shared" si="2"/>
        <v>139</v>
      </c>
      <c r="F15" s="61">
        <f t="shared" si="2"/>
        <v>707</v>
      </c>
      <c r="G15" s="61">
        <f t="shared" si="2"/>
        <v>0</v>
      </c>
      <c r="H15" s="61">
        <f t="shared" si="2"/>
        <v>3443</v>
      </c>
      <c r="I15" s="61">
        <f t="shared" si="2"/>
        <v>2482</v>
      </c>
      <c r="J15" s="61">
        <f t="shared" si="2"/>
        <v>0</v>
      </c>
      <c r="K15" s="61">
        <f t="shared" si="2"/>
        <v>0</v>
      </c>
      <c r="L15" s="344">
        <f t="shared" si="1"/>
        <v>7039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425</v>
      </c>
      <c r="J16" s="345">
        <f>+'справка №1-БАЛАНС'!G32</f>
        <v>0</v>
      </c>
      <c r="K16" s="60">
        <v>0</v>
      </c>
      <c r="L16" s="344">
        <f t="shared" si="1"/>
        <v>425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-268</v>
      </c>
      <c r="J17" s="62">
        <f>J18+J19</f>
        <v>0</v>
      </c>
      <c r="K17" s="62">
        <f t="shared" si="3"/>
        <v>0</v>
      </c>
      <c r="L17" s="344">
        <f t="shared" si="1"/>
        <v>-268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-268</v>
      </c>
      <c r="J18" s="60">
        <v>0</v>
      </c>
      <c r="K18" s="60">
        <v>0</v>
      </c>
      <c r="L18" s="344">
        <f t="shared" si="1"/>
        <v>-268</v>
      </c>
      <c r="M18" s="60">
        <v>0</v>
      </c>
      <c r="N18" s="11"/>
    </row>
    <row r="19" spans="1:23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23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23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23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23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23">
      <c r="A28" s="12" t="s">
        <v>510</v>
      </c>
      <c r="B28" s="8" t="s">
        <v>511</v>
      </c>
      <c r="C28" s="60">
        <v>5083</v>
      </c>
      <c r="D28" s="60">
        <v>0</v>
      </c>
      <c r="E28" s="60"/>
      <c r="F28" s="60">
        <v>535</v>
      </c>
      <c r="G28" s="60">
        <v>0</v>
      </c>
      <c r="H28" s="60">
        <v>-3417</v>
      </c>
      <c r="I28" s="60">
        <v>-2195</v>
      </c>
      <c r="J28" s="60">
        <v>0</v>
      </c>
      <c r="K28" s="60">
        <v>0</v>
      </c>
      <c r="L28" s="344">
        <f t="shared" si="1"/>
        <v>6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5351</v>
      </c>
      <c r="D29" s="59">
        <f t="shared" ref="D29:M29" si="6">D17+D20+D21+D24+D28+D27+D15+D16</f>
        <v>0</v>
      </c>
      <c r="E29" s="59">
        <f t="shared" si="6"/>
        <v>139</v>
      </c>
      <c r="F29" s="59">
        <f t="shared" si="6"/>
        <v>1242</v>
      </c>
      <c r="G29" s="59">
        <f t="shared" si="6"/>
        <v>0</v>
      </c>
      <c r="H29" s="59">
        <f t="shared" si="6"/>
        <v>26</v>
      </c>
      <c r="I29" s="59">
        <f t="shared" si="6"/>
        <v>444</v>
      </c>
      <c r="J29" s="59">
        <f t="shared" si="6"/>
        <v>0</v>
      </c>
      <c r="K29" s="59">
        <f t="shared" si="6"/>
        <v>0</v>
      </c>
      <c r="L29" s="344">
        <f t="shared" si="1"/>
        <v>7202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23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t="shared" ref="C32:K32" si="7">C29+C30+C31</f>
        <v>5351</v>
      </c>
      <c r="D32" s="59">
        <f t="shared" si="7"/>
        <v>0</v>
      </c>
      <c r="E32" s="59">
        <f t="shared" si="7"/>
        <v>139</v>
      </c>
      <c r="F32" s="59">
        <f t="shared" si="7"/>
        <v>1242</v>
      </c>
      <c r="G32" s="59">
        <f t="shared" si="7"/>
        <v>0</v>
      </c>
      <c r="H32" s="59">
        <f t="shared" si="7"/>
        <v>26</v>
      </c>
      <c r="I32" s="59">
        <f t="shared" si="7"/>
        <v>444</v>
      </c>
      <c r="J32" s="59">
        <f t="shared" si="7"/>
        <v>0</v>
      </c>
      <c r="K32" s="59">
        <f t="shared" si="7"/>
        <v>0</v>
      </c>
      <c r="L32" s="344">
        <f t="shared" si="1"/>
        <v>7202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opLeftCell="C1" workbookViewId="0">
      <selection activeCell="C2" sqref="C2:H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28" ht="15">
      <c r="A3" s="603" t="s">
        <v>4</v>
      </c>
      <c r="B3" s="604"/>
      <c r="C3" s="606" t="str">
        <f>'справка №1-БАЛАНС'!E5</f>
        <v>към 31.12.2015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28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2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2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28" s="100" customFormat="1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t="shared" ref="Q9:Q15" si="0">N9+O9-P9</f>
        <v>10</v>
      </c>
      <c r="R9" s="74">
        <f t="shared" ref="R9:R15" si="1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544</v>
      </c>
      <c r="B10" s="366" t="s">
        <v>545</v>
      </c>
      <c r="C10" s="367" t="s">
        <v>546</v>
      </c>
      <c r="D10" s="189">
        <v>1580</v>
      </c>
      <c r="E10" s="189">
        <v>557</v>
      </c>
      <c r="F10" s="189">
        <v>0</v>
      </c>
      <c r="G10" s="74">
        <f t="shared" ref="G10:G39" si="2">D10+E10-F10</f>
        <v>2137</v>
      </c>
      <c r="H10" s="65">
        <v>0</v>
      </c>
      <c r="I10" s="65">
        <v>0</v>
      </c>
      <c r="J10" s="74">
        <f t="shared" ref="J10:J39" si="3">G10+H10-I10</f>
        <v>2137</v>
      </c>
      <c r="K10" s="65">
        <v>907</v>
      </c>
      <c r="L10" s="65">
        <v>75</v>
      </c>
      <c r="M10" s="65">
        <v>0</v>
      </c>
      <c r="N10" s="74">
        <f t="shared" ref="N10:N39" si="4">K10+L10-M10</f>
        <v>982</v>
      </c>
      <c r="O10" s="65">
        <v>0</v>
      </c>
      <c r="P10" s="65">
        <v>0</v>
      </c>
      <c r="Q10" s="74">
        <f t="shared" si="0"/>
        <v>982</v>
      </c>
      <c r="R10" s="74">
        <f t="shared" si="1"/>
        <v>1155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547</v>
      </c>
      <c r="B11" s="366" t="s">
        <v>548</v>
      </c>
      <c r="C11" s="367" t="s">
        <v>549</v>
      </c>
      <c r="D11" s="189">
        <v>2176</v>
      </c>
      <c r="E11" s="189">
        <v>33</v>
      </c>
      <c r="F11" s="189">
        <v>3</v>
      </c>
      <c r="G11" s="74">
        <f t="shared" si="2"/>
        <v>2206</v>
      </c>
      <c r="H11" s="65">
        <v>0</v>
      </c>
      <c r="I11" s="65">
        <v>0</v>
      </c>
      <c r="J11" s="74">
        <f t="shared" si="3"/>
        <v>2206</v>
      </c>
      <c r="K11" s="65">
        <v>1805</v>
      </c>
      <c r="L11" s="65">
        <v>173</v>
      </c>
      <c r="M11" s="65">
        <v>3</v>
      </c>
      <c r="N11" s="74">
        <f t="shared" si="4"/>
        <v>1975</v>
      </c>
      <c r="O11" s="65">
        <v>0</v>
      </c>
      <c r="P11" s="65">
        <v>0</v>
      </c>
      <c r="Q11" s="74">
        <f t="shared" si="0"/>
        <v>1975</v>
      </c>
      <c r="R11" s="74">
        <f t="shared" si="1"/>
        <v>231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550</v>
      </c>
      <c r="B12" s="366" t="s">
        <v>551</v>
      </c>
      <c r="C12" s="367" t="s">
        <v>552</v>
      </c>
      <c r="D12" s="189">
        <v>598</v>
      </c>
      <c r="E12" s="189">
        <v>33</v>
      </c>
      <c r="F12" s="189">
        <v>0</v>
      </c>
      <c r="G12" s="74">
        <f t="shared" si="2"/>
        <v>631</v>
      </c>
      <c r="H12" s="65">
        <v>0</v>
      </c>
      <c r="I12" s="65">
        <v>0</v>
      </c>
      <c r="J12" s="74">
        <f t="shared" si="3"/>
        <v>631</v>
      </c>
      <c r="K12" s="65">
        <v>468</v>
      </c>
      <c r="L12" s="65">
        <v>20</v>
      </c>
      <c r="M12" s="65">
        <v>0</v>
      </c>
      <c r="N12" s="74">
        <f t="shared" si="4"/>
        <v>488</v>
      </c>
      <c r="O12" s="65">
        <v>0</v>
      </c>
      <c r="P12" s="65">
        <v>0</v>
      </c>
      <c r="Q12" s="74">
        <f t="shared" si="0"/>
        <v>488</v>
      </c>
      <c r="R12" s="74">
        <f t="shared" si="1"/>
        <v>143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553</v>
      </c>
      <c r="B13" s="366" t="s">
        <v>554</v>
      </c>
      <c r="C13" s="367" t="s">
        <v>555</v>
      </c>
      <c r="D13" s="189">
        <v>368</v>
      </c>
      <c r="E13" s="189">
        <v>53</v>
      </c>
      <c r="F13" s="189">
        <v>0</v>
      </c>
      <c r="G13" s="74">
        <f t="shared" si="2"/>
        <v>421</v>
      </c>
      <c r="H13" s="65">
        <v>0</v>
      </c>
      <c r="I13" s="65">
        <v>0</v>
      </c>
      <c r="J13" s="74">
        <f t="shared" si="3"/>
        <v>421</v>
      </c>
      <c r="K13" s="65">
        <v>326</v>
      </c>
      <c r="L13" s="65">
        <v>14</v>
      </c>
      <c r="M13" s="65">
        <v>0</v>
      </c>
      <c r="N13" s="74">
        <f t="shared" si="4"/>
        <v>340</v>
      </c>
      <c r="O13" s="65">
        <v>0</v>
      </c>
      <c r="P13" s="65">
        <v>0</v>
      </c>
      <c r="Q13" s="74">
        <f t="shared" si="0"/>
        <v>340</v>
      </c>
      <c r="R13" s="74">
        <f t="shared" si="1"/>
        <v>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556</v>
      </c>
      <c r="B14" s="366" t="s">
        <v>557</v>
      </c>
      <c r="C14" s="367" t="s">
        <v>558</v>
      </c>
      <c r="D14" s="189">
        <v>88</v>
      </c>
      <c r="E14" s="189">
        <v>35</v>
      </c>
      <c r="F14" s="189">
        <v>2</v>
      </c>
      <c r="G14" s="74">
        <f t="shared" si="2"/>
        <v>121</v>
      </c>
      <c r="H14" s="65">
        <v>0</v>
      </c>
      <c r="I14" s="65">
        <v>0</v>
      </c>
      <c r="J14" s="74">
        <f t="shared" si="3"/>
        <v>121</v>
      </c>
      <c r="K14" s="65">
        <v>54</v>
      </c>
      <c r="L14" s="65">
        <v>9</v>
      </c>
      <c r="M14" s="65">
        <v>2</v>
      </c>
      <c r="N14" s="74">
        <f t="shared" si="4"/>
        <v>61</v>
      </c>
      <c r="O14" s="65">
        <v>0</v>
      </c>
      <c r="P14" s="65">
        <v>0</v>
      </c>
      <c r="Q14" s="74">
        <f t="shared" si="0"/>
        <v>61</v>
      </c>
      <c r="R14" s="74">
        <f t="shared" si="1"/>
        <v>60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170</v>
      </c>
      <c r="E15" s="457">
        <v>588</v>
      </c>
      <c r="F15" s="457">
        <v>570</v>
      </c>
      <c r="G15" s="74">
        <f t="shared" si="2"/>
        <v>188</v>
      </c>
      <c r="H15" s="458">
        <v>0</v>
      </c>
      <c r="I15" s="458">
        <v>0</v>
      </c>
      <c r="J15" s="74">
        <f t="shared" si="3"/>
        <v>188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188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15</v>
      </c>
      <c r="F16" s="189">
        <v>0</v>
      </c>
      <c r="G16" s="74">
        <f t="shared" si="2"/>
        <v>15</v>
      </c>
      <c r="H16" s="65">
        <v>0</v>
      </c>
      <c r="I16" s="65">
        <v>0</v>
      </c>
      <c r="J16" s="74">
        <f t="shared" si="3"/>
        <v>15</v>
      </c>
      <c r="K16" s="65">
        <v>0</v>
      </c>
      <c r="L16" s="65">
        <v>1</v>
      </c>
      <c r="M16" s="65">
        <v>0</v>
      </c>
      <c r="N16" s="74">
        <f t="shared" si="4"/>
        <v>1</v>
      </c>
      <c r="O16" s="65">
        <v>0</v>
      </c>
      <c r="P16" s="65">
        <v>0</v>
      </c>
      <c r="Q16" s="74">
        <f t="shared" ref="Q16:Q25" si="5">N16+O16-P16</f>
        <v>1</v>
      </c>
      <c r="R16" s="74">
        <f t="shared" ref="R16:R25" si="6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562</v>
      </c>
      <c r="C17" s="369" t="s">
        <v>563</v>
      </c>
      <c r="D17" s="194">
        <f>SUM(D9:D16)</f>
        <v>5998</v>
      </c>
      <c r="E17" s="194">
        <f>SUM(E9:E16)</f>
        <v>1314</v>
      </c>
      <c r="F17" s="194">
        <f>SUM(F9:F16)</f>
        <v>575</v>
      </c>
      <c r="G17" s="74">
        <f t="shared" si="2"/>
        <v>6737</v>
      </c>
      <c r="H17" s="75">
        <f>SUM(H9:H16)</f>
        <v>0</v>
      </c>
      <c r="I17" s="75">
        <f>SUM(I9:I16)</f>
        <v>0</v>
      </c>
      <c r="J17" s="74">
        <f t="shared" si="3"/>
        <v>6737</v>
      </c>
      <c r="K17" s="75">
        <f>SUM(K9:K16)</f>
        <v>3570</v>
      </c>
      <c r="L17" s="75">
        <f>SUM(L9:L16)</f>
        <v>292</v>
      </c>
      <c r="M17" s="75">
        <f>SUM(M9:M16)</f>
        <v>5</v>
      </c>
      <c r="N17" s="74">
        <f t="shared" si="4"/>
        <v>3857</v>
      </c>
      <c r="O17" s="75">
        <f>SUM(O9:O16)</f>
        <v>0</v>
      </c>
      <c r="P17" s="75">
        <f>SUM(P9:P16)</f>
        <v>0</v>
      </c>
      <c r="Q17" s="74">
        <f t="shared" si="5"/>
        <v>3857</v>
      </c>
      <c r="R17" s="74">
        <f t="shared" si="6"/>
        <v>2880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541</v>
      </c>
      <c r="B21" s="366" t="s">
        <v>572</v>
      </c>
      <c r="C21" s="367" t="s">
        <v>573</v>
      </c>
      <c r="D21" s="189">
        <v>179</v>
      </c>
      <c r="E21" s="189">
        <v>16</v>
      </c>
      <c r="F21" s="189">
        <v>0</v>
      </c>
      <c r="G21" s="74">
        <f t="shared" si="2"/>
        <v>195</v>
      </c>
      <c r="H21" s="65">
        <v>0</v>
      </c>
      <c r="I21" s="65">
        <v>0</v>
      </c>
      <c r="J21" s="74">
        <f t="shared" si="3"/>
        <v>195</v>
      </c>
      <c r="K21" s="65">
        <v>78</v>
      </c>
      <c r="L21" s="65">
        <v>21</v>
      </c>
      <c r="M21" s="65">
        <v>0</v>
      </c>
      <c r="N21" s="74">
        <f t="shared" si="4"/>
        <v>99</v>
      </c>
      <c r="O21" s="65">
        <v>0</v>
      </c>
      <c r="P21" s="65">
        <v>0</v>
      </c>
      <c r="Q21" s="74">
        <f t="shared" si="5"/>
        <v>99</v>
      </c>
      <c r="R21" s="74">
        <f t="shared" si="6"/>
        <v>96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0</v>
      </c>
      <c r="F22" s="189">
        <v>0</v>
      </c>
      <c r="G22" s="74">
        <f t="shared" si="2"/>
        <v>37</v>
      </c>
      <c r="H22" s="65">
        <v>0</v>
      </c>
      <c r="I22" s="65">
        <v>0</v>
      </c>
      <c r="J22" s="74">
        <f t="shared" si="3"/>
        <v>37</v>
      </c>
      <c r="K22" s="65">
        <v>23</v>
      </c>
      <c r="L22" s="65">
        <v>14</v>
      </c>
      <c r="M22" s="65">
        <v>0</v>
      </c>
      <c r="N22" s="74">
        <f t="shared" si="4"/>
        <v>37</v>
      </c>
      <c r="O22" s="65">
        <v>0</v>
      </c>
      <c r="P22" s="65">
        <v>0</v>
      </c>
      <c r="Q22" s="74">
        <f t="shared" si="5"/>
        <v>37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836</v>
      </c>
      <c r="C25" s="376" t="s">
        <v>580</v>
      </c>
      <c r="D25" s="190">
        <f>SUM(D21:D24)</f>
        <v>216</v>
      </c>
      <c r="E25" s="190">
        <f t="shared" ref="E25:P25" si="7">SUM(E21:E24)</f>
        <v>16</v>
      </c>
      <c r="F25" s="190">
        <f t="shared" si="7"/>
        <v>0</v>
      </c>
      <c r="G25" s="67">
        <f t="shared" si="2"/>
        <v>232</v>
      </c>
      <c r="H25" s="66">
        <f t="shared" si="7"/>
        <v>0</v>
      </c>
      <c r="I25" s="66">
        <f t="shared" si="7"/>
        <v>0</v>
      </c>
      <c r="J25" s="67">
        <f t="shared" si="3"/>
        <v>232</v>
      </c>
      <c r="K25" s="66">
        <f t="shared" si="7"/>
        <v>101</v>
      </c>
      <c r="L25" s="66">
        <f t="shared" si="7"/>
        <v>35</v>
      </c>
      <c r="M25" s="66">
        <f t="shared" si="7"/>
        <v>0</v>
      </c>
      <c r="N25" s="67">
        <f t="shared" si="4"/>
        <v>136</v>
      </c>
      <c r="O25" s="66">
        <f t="shared" si="7"/>
        <v>0</v>
      </c>
      <c r="P25" s="66">
        <f t="shared" si="7"/>
        <v>0</v>
      </c>
      <c r="Q25" s="67">
        <f t="shared" si="5"/>
        <v>136</v>
      </c>
      <c r="R25" s="67">
        <f t="shared" si="6"/>
        <v>96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851</v>
      </c>
      <c r="C38" s="369" t="s">
        <v>599</v>
      </c>
      <c r="D38" s="194">
        <f>D27+D32+D37</f>
        <v>1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603</v>
      </c>
      <c r="C40" s="359" t="s">
        <v>604</v>
      </c>
      <c r="D40" s="438">
        <f>D17+D18+D19+D25+D38+D39</f>
        <v>6215</v>
      </c>
      <c r="E40" s="438">
        <f>E17+E18+E19+E25+E38+E39</f>
        <v>1330</v>
      </c>
      <c r="F40" s="438">
        <f t="shared" ref="F40:R40" si="13">F17+F18+F19+F25+F38+F39</f>
        <v>575</v>
      </c>
      <c r="G40" s="438">
        <f t="shared" si="13"/>
        <v>6970</v>
      </c>
      <c r="H40" s="438">
        <f t="shared" si="13"/>
        <v>0</v>
      </c>
      <c r="I40" s="438">
        <f t="shared" si="13"/>
        <v>0</v>
      </c>
      <c r="J40" s="438">
        <f t="shared" si="13"/>
        <v>6970</v>
      </c>
      <c r="K40" s="438">
        <f t="shared" si="13"/>
        <v>3671</v>
      </c>
      <c r="L40" s="438">
        <f t="shared" si="13"/>
        <v>327</v>
      </c>
      <c r="M40" s="438">
        <f t="shared" si="13"/>
        <v>5</v>
      </c>
      <c r="N40" s="438">
        <f t="shared" si="13"/>
        <v>3993</v>
      </c>
      <c r="O40" s="438">
        <f t="shared" si="13"/>
        <v>0</v>
      </c>
      <c r="P40" s="438">
        <f t="shared" si="13"/>
        <v>0</v>
      </c>
      <c r="Q40" s="438">
        <f t="shared" si="13"/>
        <v>3993</v>
      </c>
      <c r="R40" s="438">
        <f t="shared" si="13"/>
        <v>2977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>
      <selection activeCell="B3" sqref="B3:C3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6" t="s">
        <v>607</v>
      </c>
      <c r="B1" s="616"/>
      <c r="C1" s="616"/>
      <c r="D1" s="616"/>
      <c r="E1" s="616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31.12.2015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608</v>
      </c>
      <c r="B5" s="496"/>
      <c r="C5" s="497"/>
      <c r="D5" s="107"/>
      <c r="E5" s="498" t="s">
        <v>609</v>
      </c>
    </row>
    <row r="6" spans="1:15" s="100" customFormat="1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15">
      <c r="A10" s="393" t="s">
        <v>616</v>
      </c>
      <c r="B10" s="395"/>
      <c r="C10" s="104"/>
      <c r="D10" s="104"/>
      <c r="E10" s="120"/>
      <c r="F10" s="106"/>
    </row>
    <row r="11" spans="1:15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619</v>
      </c>
      <c r="B12" s="397" t="s">
        <v>620</v>
      </c>
      <c r="C12" s="108">
        <v>0</v>
      </c>
      <c r="D12" s="108">
        <v>0</v>
      </c>
      <c r="E12" s="120">
        <f t="shared" ref="E12:E42" si="0">C12-D12</f>
        <v>0</v>
      </c>
      <c r="F12" s="106"/>
    </row>
    <row r="13" spans="1:15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15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15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15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637</v>
      </c>
      <c r="B23" s="399"/>
      <c r="C23" s="119"/>
      <c r="D23" s="104"/>
      <c r="E23" s="120"/>
      <c r="F23" s="106"/>
    </row>
    <row r="24" spans="1:15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15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15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15">
      <c r="A28" s="396" t="s">
        <v>646</v>
      </c>
      <c r="B28" s="397" t="s">
        <v>647</v>
      </c>
      <c r="C28" s="108">
        <v>1169</v>
      </c>
      <c r="D28" s="108">
        <v>1169</v>
      </c>
      <c r="E28" s="120">
        <f t="shared" si="0"/>
        <v>0</v>
      </c>
      <c r="F28" s="106"/>
    </row>
    <row r="29" spans="1:15">
      <c r="A29" s="396" t="s">
        <v>648</v>
      </c>
      <c r="B29" s="397" t="s">
        <v>649</v>
      </c>
      <c r="C29" s="108">
        <v>167</v>
      </c>
      <c r="D29" s="108">
        <v>167</v>
      </c>
      <c r="E29" s="120">
        <f t="shared" si="0"/>
        <v>0</v>
      </c>
      <c r="F29" s="106"/>
    </row>
    <row r="30" spans="1:15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15">
      <c r="A31" s="396" t="s">
        <v>652</v>
      </c>
      <c r="B31" s="397" t="s">
        <v>653</v>
      </c>
      <c r="C31" s="108">
        <v>13</v>
      </c>
      <c r="D31" s="108">
        <v>13</v>
      </c>
      <c r="E31" s="120">
        <f t="shared" si="0"/>
        <v>0</v>
      </c>
      <c r="F31" s="106"/>
    </row>
    <row r="32" spans="1:15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27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27">
      <c r="A35" s="396" t="s">
        <v>660</v>
      </c>
      <c r="B35" s="397" t="s">
        <v>661</v>
      </c>
      <c r="C35" s="108">
        <v>0</v>
      </c>
      <c r="D35" s="108">
        <v>0</v>
      </c>
      <c r="E35" s="120">
        <f t="shared" si="0"/>
        <v>0</v>
      </c>
      <c r="F35" s="106"/>
    </row>
    <row r="36" spans="1:27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27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27">
      <c r="A38" s="396" t="s">
        <v>666</v>
      </c>
      <c r="B38" s="397" t="s">
        <v>667</v>
      </c>
      <c r="C38" s="119">
        <f>SUM(C39:C42)</f>
        <v>125</v>
      </c>
      <c r="D38" s="105">
        <f>SUM(D39:D42)</f>
        <v>125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27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27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27">
      <c r="A42" s="396" t="s">
        <v>674</v>
      </c>
      <c r="B42" s="397" t="s">
        <v>675</v>
      </c>
      <c r="C42" s="108">
        <v>125</v>
      </c>
      <c r="D42" s="108">
        <v>125</v>
      </c>
      <c r="E42" s="120">
        <f t="shared" si="0"/>
        <v>0</v>
      </c>
      <c r="F42" s="106"/>
    </row>
    <row r="43" spans="1:27">
      <c r="A43" s="398" t="s">
        <v>676</v>
      </c>
      <c r="B43" s="394" t="s">
        <v>677</v>
      </c>
      <c r="C43" s="104">
        <f>C24+C28+C29+C31+C30+C32+C33+C38</f>
        <v>1474</v>
      </c>
      <c r="D43" s="104">
        <f>D24+D28+D29+D31+D30+D32+D33+D38</f>
        <v>1474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678</v>
      </c>
      <c r="B44" s="395" t="s">
        <v>679</v>
      </c>
      <c r="C44" s="103">
        <f>C43+C21+C19+C9</f>
        <v>1560</v>
      </c>
      <c r="D44" s="103">
        <f>D43+D21+D19+D9</f>
        <v>1474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680</v>
      </c>
      <c r="B47" s="401"/>
      <c r="C47" s="403"/>
      <c r="D47" s="403"/>
      <c r="E47" s="403"/>
      <c r="F47" s="122" t="s">
        <v>274</v>
      </c>
    </row>
    <row r="48" spans="1:27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16" s="100" customFormat="1">
      <c r="A49" s="389"/>
      <c r="B49" s="392"/>
      <c r="C49" s="404"/>
      <c r="D49" s="393" t="s">
        <v>612</v>
      </c>
      <c r="E49" s="393" t="s">
        <v>613</v>
      </c>
      <c r="F49" s="138"/>
    </row>
    <row r="50" spans="1:16" s="100" customFormat="1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16">
      <c r="A54" s="396" t="s">
        <v>689</v>
      </c>
      <c r="B54" s="397" t="s">
        <v>690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16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16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16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16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16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16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16">
      <c r="A64" s="396" t="s">
        <v>705</v>
      </c>
      <c r="B64" s="397" t="s">
        <v>706</v>
      </c>
      <c r="C64" s="108">
        <v>28</v>
      </c>
      <c r="D64" s="108"/>
      <c r="E64" s="119">
        <f t="shared" si="1"/>
        <v>28</v>
      </c>
      <c r="F64" s="110"/>
    </row>
    <row r="65" spans="1:16">
      <c r="A65" s="396" t="s">
        <v>707</v>
      </c>
      <c r="B65" s="397" t="s">
        <v>708</v>
      </c>
      <c r="C65" s="109">
        <v>28</v>
      </c>
      <c r="D65" s="109">
        <v>0</v>
      </c>
      <c r="E65" s="119">
        <f t="shared" si="1"/>
        <v>28</v>
      </c>
      <c r="F65" s="111">
        <v>0</v>
      </c>
    </row>
    <row r="66" spans="1:16">
      <c r="A66" s="398" t="s">
        <v>709</v>
      </c>
      <c r="B66" s="394" t="s">
        <v>710</v>
      </c>
      <c r="C66" s="103">
        <f>C52+C56+C61+C62+C63+C64</f>
        <v>28</v>
      </c>
      <c r="D66" s="103">
        <f>D52+D56+D61+D62+D63+D64</f>
        <v>0</v>
      </c>
      <c r="E66" s="119">
        <f t="shared" si="1"/>
        <v>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711</v>
      </c>
      <c r="B67" s="395"/>
      <c r="C67" s="104"/>
      <c r="D67" s="104"/>
      <c r="E67" s="119"/>
      <c r="F67" s="112"/>
    </row>
    <row r="68" spans="1:16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38</v>
      </c>
      <c r="D71" s="105">
        <f>SUM(D72:D74)</f>
        <v>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16">
      <c r="A73" s="396" t="s">
        <v>718</v>
      </c>
      <c r="B73" s="397" t="s">
        <v>719</v>
      </c>
      <c r="C73" s="108">
        <v>38</v>
      </c>
      <c r="D73" s="108">
        <v>38</v>
      </c>
      <c r="E73" s="119">
        <f t="shared" si="1"/>
        <v>0</v>
      </c>
      <c r="F73" s="110"/>
    </row>
    <row r="74" spans="1:16">
      <c r="A74" s="408" t="s">
        <v>720</v>
      </c>
      <c r="B74" s="397" t="s">
        <v>721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16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16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16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16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1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16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>
      <c r="A85" s="396" t="s">
        <v>740</v>
      </c>
      <c r="B85" s="397" t="s">
        <v>741</v>
      </c>
      <c r="C85" s="104">
        <f>SUM(C86:C90)+C94</f>
        <v>332</v>
      </c>
      <c r="D85" s="104">
        <f>SUM(D86:D90)+D94</f>
        <v>332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742</v>
      </c>
      <c r="B86" s="397" t="s">
        <v>743</v>
      </c>
      <c r="C86" s="108">
        <v>0</v>
      </c>
      <c r="D86" s="108">
        <v>0</v>
      </c>
      <c r="E86" s="119">
        <f t="shared" si="1"/>
        <v>0</v>
      </c>
      <c r="F86" s="108"/>
    </row>
    <row r="87" spans="1:16">
      <c r="A87" s="396" t="s">
        <v>744</v>
      </c>
      <c r="B87" s="397" t="s">
        <v>745</v>
      </c>
      <c r="C87" s="108">
        <v>230</v>
      </c>
      <c r="D87" s="108">
        <v>230</v>
      </c>
      <c r="E87" s="119">
        <f t="shared" si="1"/>
        <v>0</v>
      </c>
      <c r="F87" s="108"/>
    </row>
    <row r="88" spans="1:16">
      <c r="A88" s="396" t="s">
        <v>746</v>
      </c>
      <c r="B88" s="397" t="s">
        <v>747</v>
      </c>
      <c r="C88" s="108">
        <v>51</v>
      </c>
      <c r="D88" s="108">
        <v>51</v>
      </c>
      <c r="E88" s="119">
        <f t="shared" si="1"/>
        <v>0</v>
      </c>
      <c r="F88" s="108"/>
    </row>
    <row r="89" spans="1:16">
      <c r="A89" s="396" t="s">
        <v>748</v>
      </c>
      <c r="B89" s="397" t="s">
        <v>749</v>
      </c>
      <c r="C89" s="108">
        <v>0</v>
      </c>
      <c r="D89" s="108">
        <v>0</v>
      </c>
      <c r="E89" s="119">
        <f t="shared" si="1"/>
        <v>0</v>
      </c>
      <c r="F89" s="108"/>
    </row>
    <row r="90" spans="1:16">
      <c r="A90" s="396" t="s">
        <v>750</v>
      </c>
      <c r="B90" s="397" t="s">
        <v>751</v>
      </c>
      <c r="C90" s="103">
        <f>SUM(C91:C93)</f>
        <v>33</v>
      </c>
      <c r="D90" s="103">
        <f>SUM(D91:D93)</f>
        <v>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16">
      <c r="A92" s="396" t="s">
        <v>660</v>
      </c>
      <c r="B92" s="397" t="s">
        <v>754</v>
      </c>
      <c r="C92" s="108">
        <v>5</v>
      </c>
      <c r="D92" s="108">
        <v>5</v>
      </c>
      <c r="E92" s="119">
        <f t="shared" si="1"/>
        <v>0</v>
      </c>
      <c r="F92" s="108"/>
    </row>
    <row r="93" spans="1:16">
      <c r="A93" s="396" t="s">
        <v>664</v>
      </c>
      <c r="B93" s="397" t="s">
        <v>755</v>
      </c>
      <c r="C93" s="108">
        <v>28</v>
      </c>
      <c r="D93" s="108">
        <v>28</v>
      </c>
      <c r="E93" s="119">
        <f t="shared" si="1"/>
        <v>0</v>
      </c>
      <c r="F93" s="108"/>
    </row>
    <row r="94" spans="1:16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16">
      <c r="A95" s="396" t="s">
        <v>758</v>
      </c>
      <c r="B95" s="397" t="s">
        <v>759</v>
      </c>
      <c r="C95" s="108">
        <v>271</v>
      </c>
      <c r="D95" s="108">
        <v>271</v>
      </c>
      <c r="E95" s="119">
        <f t="shared" si="1"/>
        <v>0</v>
      </c>
      <c r="F95" s="110"/>
    </row>
    <row r="96" spans="1:16">
      <c r="A96" s="398" t="s">
        <v>760</v>
      </c>
      <c r="B96" s="407" t="s">
        <v>761</v>
      </c>
      <c r="C96" s="104">
        <f>C85+C80+C75+C71+C95</f>
        <v>641</v>
      </c>
      <c r="D96" s="104">
        <f>D85+D80+D75+D71+D95</f>
        <v>641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762</v>
      </c>
      <c r="B97" s="395" t="s">
        <v>763</v>
      </c>
      <c r="C97" s="104">
        <f>C96+C68+C66</f>
        <v>669</v>
      </c>
      <c r="D97" s="104">
        <f>D96+D68+D66</f>
        <v>641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27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27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4"/>
      <c r="B109" s="614"/>
      <c r="C109" s="614" t="s">
        <v>861</v>
      </c>
      <c r="D109" s="614"/>
      <c r="E109" s="614"/>
      <c r="F109" s="614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3" t="s">
        <v>867</v>
      </c>
      <c r="D111" s="613"/>
      <c r="E111" s="613"/>
      <c r="F111" s="613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2" bottom="0.39370078740157483" header="0.31496062992125984" footer="0.27559055118110237"/>
  <pageSetup paperSize="9" scale="80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>
      <selection activeCell="B4" sqref="B4:F4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31.12.2015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t="shared" ref="I13:I26" si="0">F13+G13-H13</f>
        <v>0</v>
      </c>
    </row>
    <row r="14" spans="1:9" s="521" customFormat="1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16" s="521" customFormat="1">
      <c r="A17" s="91" t="s">
        <v>562</v>
      </c>
      <c r="B17" s="92" t="s">
        <v>800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579</v>
      </c>
      <c r="B26" s="92" t="s">
        <v>815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>
      <selection activeCell="B5" sqref="B5:D5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818</v>
      </c>
      <c r="B2" s="145"/>
      <c r="C2" s="145"/>
      <c r="D2" s="145"/>
      <c r="E2" s="145"/>
      <c r="F2" s="145"/>
    </row>
    <row r="3" spans="1:15" ht="12.75" customHeight="1">
      <c r="A3" s="145" t="s">
        <v>819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5" ht="15" customHeight="1">
      <c r="A6" s="27" t="s">
        <v>820</v>
      </c>
      <c r="B6" s="629" t="str">
        <f>'справка №1-БАЛАНС'!E5</f>
        <v>към 31.12.2015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826</v>
      </c>
      <c r="B10" s="35"/>
      <c r="C10" s="429"/>
      <c r="D10" s="429"/>
      <c r="E10" s="429"/>
      <c r="F10" s="429"/>
    </row>
    <row r="11" spans="1:15" ht="18" customHeight="1">
      <c r="A11" s="36" t="s">
        <v>827</v>
      </c>
      <c r="B11" s="37"/>
      <c r="C11" s="429"/>
      <c r="D11" s="429"/>
      <c r="E11" s="429"/>
      <c r="F11" s="429"/>
    </row>
    <row r="12" spans="1:15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1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t="shared" ref="F13:F26" si="0">C13-E13</f>
        <v>0</v>
      </c>
    </row>
    <row r="14" spans="1:1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1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1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16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16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16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16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16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16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16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16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1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16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831</v>
      </c>
      <c r="B28" s="40"/>
      <c r="C28" s="429"/>
      <c r="D28" s="429"/>
      <c r="E28" s="429"/>
      <c r="F28" s="442"/>
    </row>
    <row r="29" spans="1:16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16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t="shared" ref="F30:F43" si="1">C30-E30</f>
        <v>0</v>
      </c>
    </row>
    <row r="31" spans="1:16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16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16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16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16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16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16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16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16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16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16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1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16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833</v>
      </c>
      <c r="B45" s="40"/>
      <c r="C45" s="429"/>
      <c r="D45" s="429"/>
      <c r="E45" s="429"/>
      <c r="F45" s="442"/>
    </row>
    <row r="46" spans="1:16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16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t="shared" ref="F47:F60" si="2">C47-E47</f>
        <v>0</v>
      </c>
    </row>
    <row r="48" spans="1:16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16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16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16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16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16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16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16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16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16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16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1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16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16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16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t="shared" ref="F64:F77" si="3">C64-E64</f>
        <v>0</v>
      </c>
    </row>
    <row r="65" spans="1:16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16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16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16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16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16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16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16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16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16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16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1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16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t="shared" ref="F83:F96" si="4">C83-E83</f>
        <v>0</v>
      </c>
    </row>
    <row r="84" spans="1:6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831</v>
      </c>
      <c r="B98" s="40"/>
      <c r="C98" s="429"/>
      <c r="D98" s="429"/>
      <c r="E98" s="429"/>
      <c r="F98" s="442"/>
    </row>
    <row r="99" spans="1:16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16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t="shared" ref="F100:F113" si="5">C100-E100</f>
        <v>0</v>
      </c>
    </row>
    <row r="101" spans="1:16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16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16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16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16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16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1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16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16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16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16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1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16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16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16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t="shared" ref="F117:F130" si="6">C117-E117</f>
        <v>0</v>
      </c>
    </row>
    <row r="118" spans="1:16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16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16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16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16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16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1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16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16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16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16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1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16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835</v>
      </c>
      <c r="B132" s="40"/>
      <c r="C132" s="429"/>
      <c r="D132" s="429"/>
      <c r="E132" s="429"/>
      <c r="F132" s="442"/>
    </row>
    <row r="133" spans="1:16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16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t="shared" ref="F134:F147" si="7">C134-E134</f>
        <v>0</v>
      </c>
    </row>
    <row r="135" spans="1:16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16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16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16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16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16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1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16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16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16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16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1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16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/>
      <c r="B151" s="453"/>
      <c r="C151" s="630" t="s">
        <v>862</v>
      </c>
      <c r="D151" s="630"/>
      <c r="E151" s="630"/>
      <c r="F151" s="630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30" t="s">
        <v>868</v>
      </c>
      <c r="D153" s="630"/>
      <c r="E153" s="630"/>
      <c r="F153" s="630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№3-ОПП по прекия метод'!Print_Area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Admin</cp:lastModifiedBy>
  <cp:lastPrinted>2016-03-28T05:51:54Z</cp:lastPrinted>
  <dcterms:created xsi:type="dcterms:W3CDTF">2000-06-29T12:02:40Z</dcterms:created>
  <dcterms:modified xsi:type="dcterms:W3CDTF">2016-03-28T05:53:30Z</dcterms:modified>
</cp:coreProperties>
</file>